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5985" tabRatio="856" activeTab="0"/>
  </bookViews>
  <sheets>
    <sheet name="МКОУ СОШ № 5" sheetId="1" r:id="rId1"/>
  </sheets>
  <definedNames>
    <definedName name="_xlnm.Print_Titles" localSheetId="0">'МКОУ СОШ № 5'!$22:$23</definedName>
    <definedName name="_xlnm.Print_Area" localSheetId="0">'МКОУ СОШ № 5'!$B$1:$Q$103</definedName>
  </definedNames>
  <calcPr fullCalcOnLoad="1"/>
</workbook>
</file>

<file path=xl/sharedStrings.xml><?xml version="1.0" encoding="utf-8"?>
<sst xmlns="http://schemas.openxmlformats.org/spreadsheetml/2006/main" count="218" uniqueCount="123">
  <si>
    <t>Утверждаю:</t>
  </si>
  <si>
    <t xml:space="preserve"> </t>
  </si>
  <si>
    <t>________________________</t>
  </si>
  <si>
    <t>подпись</t>
  </si>
  <si>
    <t>расшифровка подписи</t>
  </si>
  <si>
    <t>дата</t>
  </si>
  <si>
    <t xml:space="preserve">Получатель средств бюджета МО Кимовский район     </t>
  </si>
  <si>
    <t xml:space="preserve">Полный адрес </t>
  </si>
  <si>
    <t xml:space="preserve">Единица измерения:   </t>
  </si>
  <si>
    <t>( рублей)</t>
  </si>
  <si>
    <t>Наименование</t>
  </si>
  <si>
    <t>Код классификации</t>
  </si>
  <si>
    <t>Тип средств</t>
  </si>
  <si>
    <t>ГРБС</t>
  </si>
  <si>
    <t>Раз-дел</t>
  </si>
  <si>
    <t>Под-раздел</t>
  </si>
  <si>
    <t>Целевая статья</t>
  </si>
  <si>
    <t>Вид расхо-дов</t>
  </si>
  <si>
    <t>КОСГУ</t>
  </si>
  <si>
    <t>СУБКЭСР</t>
  </si>
  <si>
    <t>Квартал 1</t>
  </si>
  <si>
    <t>Квартал 2</t>
  </si>
  <si>
    <t>Квартал 3</t>
  </si>
  <si>
    <t>Квартал 4</t>
  </si>
  <si>
    <t>Всего на текущий финансовый год</t>
  </si>
  <si>
    <t>Обеспечение деятельности (оказание услуг) подведомственных учреждений</t>
  </si>
  <si>
    <t>01 10 01</t>
  </si>
  <si>
    <t>Прочая закупка товаров, работ и услуг для государственных (муниципальных) нужд</t>
  </si>
  <si>
    <t>Услуги связи</t>
  </si>
  <si>
    <t>Оплата водоснабжения и водоотведения</t>
  </si>
  <si>
    <t>Оплата потребления электроэнергии</t>
  </si>
  <si>
    <t>Прочие расходы по содержанию имущества</t>
  </si>
  <si>
    <t>Прочие услуги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</si>
  <si>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работникам"</t>
  </si>
  <si>
    <t>02 30 05</t>
  </si>
  <si>
    <t>Заработная плата</t>
  </si>
  <si>
    <t>Начисления на оплату труда</t>
  </si>
  <si>
    <t>Фонд оплаты труда и страховые взносы</t>
  </si>
  <si>
    <t xml:space="preserve">Услуги связи </t>
  </si>
  <si>
    <t>Прочие приобретения</t>
  </si>
  <si>
    <t>Прочие расходные материалы</t>
  </si>
  <si>
    <t>____________</t>
  </si>
  <si>
    <t>Главный бухгалтер</t>
  </si>
  <si>
    <t>_________</t>
  </si>
  <si>
    <t>Г.А. Червинская</t>
  </si>
  <si>
    <t>Оплата отопления</t>
  </si>
  <si>
    <t>Прочие работы, услуги</t>
  </si>
  <si>
    <t>Увеличение стоимости основных средств</t>
  </si>
  <si>
    <t>Прочие транспортные услуги</t>
  </si>
  <si>
    <t>Расходы по социальной помощи</t>
  </si>
  <si>
    <t>Прочие расходы  по социальной помощи населению</t>
  </si>
  <si>
    <t xml:space="preserve"> ФЗ "Об образовании в Российской Федерации"</t>
  </si>
  <si>
    <t>000 00 00</t>
  </si>
  <si>
    <t>Выплаты по уходу за ребенком</t>
  </si>
  <si>
    <t>212 00 01</t>
  </si>
  <si>
    <t>Иные выплаты персоналу за исключением  фонда оплаты труда</t>
  </si>
  <si>
    <t>Продукты питания</t>
  </si>
  <si>
    <t>340 00 02</t>
  </si>
  <si>
    <t>340 00 06</t>
  </si>
  <si>
    <t>Налог на имущество и земельный налог</t>
  </si>
  <si>
    <t>290 00 00</t>
  </si>
  <si>
    <t>Налоги</t>
  </si>
  <si>
    <t>290 00 01</t>
  </si>
  <si>
    <t>310 00 02</t>
  </si>
  <si>
    <t>01 10 13</t>
  </si>
  <si>
    <t>Услуги по питанию</t>
  </si>
  <si>
    <t>340 00 05</t>
  </si>
  <si>
    <t>226 00 01</t>
  </si>
  <si>
    <t>Мероприятия подвозу учащихся к месту учебы и обратно в рамках ПП "Развитие общего образования в муниципальном образовании Кимовский район"</t>
  </si>
  <si>
    <t>Расходы на обеспечение деятельности (оказание услуг) муниципальных учреждений в рамках подрограммы "Развитие общего образования в муниципальном образовании Кимовский район" муниципальной программы "Развитие образования и молодежной политики муниципального образования Кимовский район"</t>
  </si>
  <si>
    <t>Подвоз учащихся</t>
  </si>
  <si>
    <t>Закупка ГСМ</t>
  </si>
  <si>
    <t>222 00 01</t>
  </si>
  <si>
    <t>225 00 03</t>
  </si>
  <si>
    <t>226 00 02</t>
  </si>
  <si>
    <t>340 00 03</t>
  </si>
  <si>
    <t>Закон Тульской области "О наделении органов местного самоуправления государственными полномочиями по дополнительному обеспечению питанием учащихся"</t>
  </si>
  <si>
    <t>02 30 06</t>
  </si>
  <si>
    <t>Оплата потребление газа</t>
  </si>
  <si>
    <t>Арендная плата за пользование имуществом</t>
  </si>
  <si>
    <t>Работа, услуги по содержанию имущества</t>
  </si>
  <si>
    <t>Комунальные услуги</t>
  </si>
  <si>
    <t>Текущий ремонт зданий</t>
  </si>
  <si>
    <t>221 00 01</t>
  </si>
  <si>
    <t>223 00 00</t>
  </si>
  <si>
    <t>223 00 01</t>
  </si>
  <si>
    <t>223 00 02</t>
  </si>
  <si>
    <t>223 00 03</t>
  </si>
  <si>
    <t>223 00 04</t>
  </si>
  <si>
    <t>224 00 01</t>
  </si>
  <si>
    <t>225 00 00</t>
  </si>
  <si>
    <t>225 00 01</t>
  </si>
  <si>
    <t>300 00 00</t>
  </si>
  <si>
    <t>начальник отдела  образования комитета по социальным вопросам МО Кимовский район</t>
  </si>
  <si>
    <t>Ж.Б.Евсеева.</t>
  </si>
  <si>
    <t>Директор</t>
  </si>
  <si>
    <t>Питание</t>
  </si>
  <si>
    <t>Увеличение стоимости материальных запасов</t>
  </si>
  <si>
    <t>Котельно-печное топливо (уголь)</t>
  </si>
  <si>
    <t>Прочая закупка товаров, работ и услуг для обеспечения государственных (муниципальных) нужд</t>
  </si>
  <si>
    <t>290 00 02</t>
  </si>
  <si>
    <t>Прочие расходы</t>
  </si>
  <si>
    <t>211 00 01</t>
  </si>
  <si>
    <t>213 00 01</t>
  </si>
  <si>
    <t>222 00 02</t>
  </si>
  <si>
    <t>262 00 02</t>
  </si>
  <si>
    <r>
      <t xml:space="preserve">  </t>
    </r>
    <r>
      <rPr>
        <u val="single"/>
        <sz val="16"/>
        <rFont val="Times New Roman"/>
        <family val="1"/>
      </rPr>
      <t>рублей</t>
    </r>
  </si>
  <si>
    <t>Муниципальная программа "Повышение общественной безопасности населения и развитие местного самоуправления в муниципальном образовании"</t>
  </si>
  <si>
    <t>Софинансирование государственных программ на укрепление материально-технической базы</t>
  </si>
  <si>
    <t>Муниципальное казенное общеобразовательное учреждение средняя общеобразовательная школа №5 г.Кимовск, Тульской области</t>
  </si>
  <si>
    <t>301720 Российская Федерация,  Тульской обл., г.Кимовск ,ул.Бессолова, д.65</t>
  </si>
  <si>
    <t>Л.С.Кулакова</t>
  </si>
  <si>
    <t>2016 г</t>
  </si>
  <si>
    <t xml:space="preserve">Смета на 2017 год </t>
  </si>
  <si>
    <t>Налог на траспорт и негативное воздействие на окр.среду</t>
  </si>
  <si>
    <t>Уплата налога на гос.пошлину,пени,штрафы</t>
  </si>
  <si>
    <t>Прочие приобретения основных средств</t>
  </si>
  <si>
    <t>Расходные материалы</t>
  </si>
  <si>
    <t>Аренда</t>
  </si>
  <si>
    <t>01 10 17</t>
  </si>
  <si>
    <t>Мероприятия по противопожарной безопасности</t>
  </si>
  <si>
    <t>Народный бюджет</t>
  </si>
  <si>
    <t>02 30 11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</si>
</sst>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"/>
    <numFmt numFmtId="167" formatCode="[$-FC19]d\ mmmm\ yyyy\ &quot;г.&quot;"/>
    <numFmt numFmtId="168" formatCode="000000"/>
    <numFmt numFmtId="169" formatCode="00.0"/>
    <numFmt numFmtId="170" formatCode="00.00"/>
    <numFmt numFmtId="171" formatCode="0.0"/>
    <numFmt numFmtId="172" formatCode="0.000"/>
    <numFmt numFmtId="173" formatCode="#,##0.000"/>
    <numFmt numFmtId="174" formatCode="0.000000"/>
    <numFmt numFmtId="175" formatCode="0.00000"/>
    <numFmt numFmtId="176" formatCode="0.0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0.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"/>
      <family val="2"/>
    </font>
    <font>
      <u val="single"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52" applyFill="1">
      <alignment/>
      <protection/>
    </xf>
    <xf numFmtId="0" fontId="3" fillId="0" borderId="0" xfId="52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5" fillId="0" borderId="0" xfId="52" applyFont="1" applyFill="1" applyProtection="1">
      <alignment/>
      <protection hidden="1"/>
    </xf>
    <xf numFmtId="0" fontId="6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9" fillId="0" borderId="0" xfId="52" applyNumberFormat="1" applyFont="1" applyFill="1" applyAlignment="1" applyProtection="1">
      <alignment wrapText="1"/>
      <protection hidden="1"/>
    </xf>
    <xf numFmtId="0" fontId="9" fillId="0" borderId="0" xfId="52" applyFont="1" applyFill="1" applyProtection="1">
      <alignment/>
      <protection hidden="1"/>
    </xf>
    <xf numFmtId="0" fontId="10" fillId="0" borderId="0" xfId="52" applyNumberFormat="1" applyFont="1" applyFill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0" xfId="52" applyNumberFormat="1" applyFont="1" applyFill="1" applyAlignment="1" applyProtection="1">
      <alignment horizontal="center" wrapText="1"/>
      <protection hidden="1"/>
    </xf>
    <xf numFmtId="0" fontId="9" fillId="0" borderId="0" xfId="52" applyNumberFormat="1" applyFont="1" applyFill="1" applyAlignment="1" applyProtection="1">
      <alignment horizontal="left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1" fillId="0" borderId="0" xfId="52" applyNumberFormat="1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2" applyFont="1" applyFill="1">
      <alignment/>
      <protection/>
    </xf>
    <xf numFmtId="0" fontId="1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2" applyNumberFormat="1" applyFont="1" applyFill="1" applyAlignment="1" applyProtection="1">
      <alignment vertical="center" wrapText="1"/>
      <protection hidden="1"/>
    </xf>
    <xf numFmtId="0" fontId="1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2" applyNumberFormat="1" applyFont="1" applyFill="1" applyAlignment="1" applyProtection="1">
      <alignment horizontal="left" vertical="center" wrapText="1"/>
      <protection hidden="1"/>
    </xf>
    <xf numFmtId="0" fontId="14" fillId="0" borderId="0" xfId="52" applyNumberFormat="1" applyFont="1" applyFill="1" applyAlignment="1" applyProtection="1">
      <alignment horizontal="center" vertical="center" wrapText="1"/>
      <protection hidden="1"/>
    </xf>
    <xf numFmtId="0" fontId="14" fillId="0" borderId="0" xfId="52" applyFont="1" applyFill="1" applyAlignment="1">
      <alignment horizontal="left"/>
      <protection/>
    </xf>
    <xf numFmtId="0" fontId="12" fillId="0" borderId="0" xfId="52" applyNumberFormat="1" applyFont="1" applyFill="1" applyAlignment="1" applyProtection="1">
      <alignment horizontal="center" vertical="center" wrapText="1"/>
      <protection hidden="1"/>
    </xf>
    <xf numFmtId="0" fontId="14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Border="1" applyAlignment="1" applyProtection="1">
      <alignment/>
      <protection hidden="1"/>
    </xf>
    <xf numFmtId="0" fontId="2" fillId="0" borderId="10" xfId="52" applyFill="1" applyBorder="1">
      <alignment/>
      <protection/>
    </xf>
    <xf numFmtId="0" fontId="1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Fill="1" applyBorder="1">
      <alignment/>
      <protection/>
    </xf>
    <xf numFmtId="0" fontId="1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25" xfId="0" applyNumberFormat="1" applyFont="1" applyFill="1" applyBorder="1" applyAlignment="1">
      <alignment horizontal="center" vertical="center" wrapText="1"/>
    </xf>
    <xf numFmtId="0" fontId="2" fillId="0" borderId="26" xfId="52" applyFill="1" applyBorder="1">
      <alignment/>
      <protection/>
    </xf>
    <xf numFmtId="0" fontId="17" fillId="0" borderId="27" xfId="52" applyNumberFormat="1" applyFont="1" applyFill="1" applyBorder="1" applyAlignment="1" applyProtection="1">
      <alignment vertical="center" wrapText="1"/>
      <protection hidden="1"/>
    </xf>
    <xf numFmtId="165" fontId="18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27" xfId="52" applyNumberFormat="1" applyFont="1" applyFill="1" applyBorder="1" applyAlignment="1" applyProtection="1">
      <alignment vertical="center" wrapText="1"/>
      <protection hidden="1"/>
    </xf>
    <xf numFmtId="49" fontId="18" fillId="0" borderId="29" xfId="52" applyNumberFormat="1" applyFont="1" applyFill="1" applyBorder="1" applyAlignment="1" applyProtection="1">
      <alignment vertical="center" wrapText="1"/>
      <protection hidden="1"/>
    </xf>
    <xf numFmtId="0" fontId="18" fillId="0" borderId="28" xfId="52" applyNumberFormat="1" applyFont="1" applyFill="1" applyBorder="1" applyAlignment="1" applyProtection="1">
      <alignment horizontal="center" vertical="center" wrapText="1"/>
      <protection hidden="1"/>
    </xf>
    <xf numFmtId="164" fontId="18" fillId="0" borderId="28" xfId="52" applyNumberFormat="1" applyFont="1" applyFill="1" applyBorder="1" applyAlignment="1" applyProtection="1">
      <alignment horizontal="center" vertical="center" wrapText="1"/>
      <protection hidden="1"/>
    </xf>
    <xf numFmtId="164" fontId="18" fillId="0" borderId="30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29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52" applyNumberFormat="1" applyFont="1" applyFill="1" applyBorder="1" applyAlignment="1" applyProtection="1">
      <alignment vertical="center" wrapText="1"/>
      <protection hidden="1"/>
    </xf>
    <xf numFmtId="49" fontId="17" fillId="0" borderId="0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0" xfId="52" applyNumberFormat="1" applyFont="1" applyFill="1" applyBorder="1" applyAlignment="1" applyProtection="1">
      <alignment horizontal="center" vertical="center" wrapText="1"/>
      <protection hidden="1"/>
    </xf>
    <xf numFmtId="165" fontId="20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11" fillId="0" borderId="0" xfId="52" applyNumberFormat="1" applyFont="1" applyFill="1" applyAlignment="1" applyProtection="1">
      <alignment horizontal="center" wrapText="1"/>
      <protection hidden="1"/>
    </xf>
    <xf numFmtId="0" fontId="22" fillId="0" borderId="0" xfId="52" applyNumberFormat="1" applyFont="1" applyFill="1" applyAlignment="1" applyProtection="1">
      <alignment horizontal="center"/>
      <protection hidden="1"/>
    </xf>
    <xf numFmtId="0" fontId="23" fillId="0" borderId="0" xfId="52" applyFont="1" applyFill="1">
      <alignment/>
      <protection/>
    </xf>
    <xf numFmtId="0" fontId="17" fillId="0" borderId="31" xfId="52" applyNumberFormat="1" applyFont="1" applyFill="1" applyBorder="1" applyAlignment="1" applyProtection="1">
      <alignment vertical="center" wrapText="1"/>
      <protection hidden="1"/>
    </xf>
    <xf numFmtId="165" fontId="18" fillId="0" borderId="32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16" fillId="0" borderId="27" xfId="52" applyNumberFormat="1" applyFont="1" applyFill="1" applyBorder="1" applyAlignment="1" applyProtection="1">
      <alignment vertical="center" wrapText="1"/>
      <protection hidden="1"/>
    </xf>
    <xf numFmtId="0" fontId="11" fillId="0" borderId="27" xfId="52" applyNumberFormat="1" applyFont="1" applyFill="1" applyBorder="1" applyAlignment="1" applyProtection="1">
      <alignment vertical="center" wrapText="1"/>
      <protection hidden="1"/>
    </xf>
    <xf numFmtId="0" fontId="18" fillId="0" borderId="33" xfId="52" applyNumberFormat="1" applyFont="1" applyFill="1" applyBorder="1" applyAlignment="1" applyProtection="1">
      <alignment vertical="center" wrapText="1"/>
      <protection hidden="1"/>
    </xf>
    <xf numFmtId="0" fontId="17" fillId="0" borderId="33" xfId="52" applyNumberFormat="1" applyFont="1" applyFill="1" applyBorder="1" applyAlignment="1" applyProtection="1">
      <alignment vertical="center" wrapText="1"/>
      <protection hidden="1"/>
    </xf>
    <xf numFmtId="165" fontId="17" fillId="0" borderId="32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34" xfId="52" applyNumberFormat="1" applyFont="1" applyFill="1" applyBorder="1" applyAlignment="1" applyProtection="1">
      <alignment vertical="center" wrapText="1"/>
      <protection hidden="1"/>
    </xf>
    <xf numFmtId="0" fontId="17" fillId="0" borderId="29" xfId="52" applyNumberFormat="1" applyFont="1" applyFill="1" applyBorder="1" applyAlignment="1" applyProtection="1">
      <alignment vertical="center" wrapText="1"/>
      <protection hidden="1"/>
    </xf>
    <xf numFmtId="4" fontId="18" fillId="0" borderId="28" xfId="52" applyNumberFormat="1" applyFont="1" applyFill="1" applyBorder="1" applyAlignment="1" applyProtection="1">
      <alignment horizontal="center" vertical="center" wrapText="1"/>
      <protection hidden="1"/>
    </xf>
    <xf numFmtId="4" fontId="16" fillId="0" borderId="35" xfId="52" applyNumberFormat="1" applyFont="1" applyFill="1" applyBorder="1" applyAlignment="1" applyProtection="1">
      <alignment horizontal="center" vertical="center" wrapText="1"/>
      <protection hidden="1"/>
    </xf>
    <xf numFmtId="4" fontId="16" fillId="0" borderId="36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29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36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37" xfId="52" applyNumberFormat="1" applyFont="1" applyFill="1" applyBorder="1" applyAlignment="1" applyProtection="1">
      <alignment horizontal="center" vertical="center" wrapText="1"/>
      <protection hidden="1"/>
    </xf>
    <xf numFmtId="4" fontId="16" fillId="0" borderId="28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29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28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28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35" xfId="52" applyNumberFormat="1" applyFont="1" applyFill="1" applyBorder="1" applyAlignment="1" applyProtection="1">
      <alignment horizontal="center" vertical="center" wrapText="1"/>
      <protection hidden="1"/>
    </xf>
    <xf numFmtId="49" fontId="16" fillId="0" borderId="29" xfId="52" applyNumberFormat="1" applyFont="1" applyFill="1" applyBorder="1" applyAlignment="1" applyProtection="1">
      <alignment vertical="center" wrapText="1"/>
      <protection hidden="1"/>
    </xf>
    <xf numFmtId="0" fontId="16" fillId="0" borderId="28" xfId="52" applyNumberFormat="1" applyFont="1" applyFill="1" applyBorder="1" applyAlignment="1" applyProtection="1">
      <alignment horizontal="center" vertical="center" wrapText="1"/>
      <protection hidden="1"/>
    </xf>
    <xf numFmtId="164" fontId="16" fillId="0" borderId="28" xfId="52" applyNumberFormat="1" applyFont="1" applyFill="1" applyBorder="1" applyAlignment="1" applyProtection="1">
      <alignment horizontal="center" vertical="center" wrapText="1"/>
      <protection hidden="1"/>
    </xf>
    <xf numFmtId="165" fontId="16" fillId="0" borderId="28" xfId="52" applyNumberFormat="1" applyFont="1" applyFill="1" applyBorder="1" applyAlignment="1" applyProtection="1">
      <alignment horizontal="center" vertical="center" wrapText="1"/>
      <protection hidden="1"/>
    </xf>
    <xf numFmtId="164" fontId="16" fillId="0" borderId="30" xfId="52" applyNumberFormat="1" applyFont="1" applyFill="1" applyBorder="1" applyAlignment="1" applyProtection="1">
      <alignment horizontal="center" vertical="center" wrapText="1"/>
      <protection hidden="1"/>
    </xf>
    <xf numFmtId="165" fontId="16" fillId="0" borderId="29" xfId="52" applyNumberFormat="1" applyFont="1" applyFill="1" applyBorder="1" applyAlignment="1" applyProtection="1">
      <alignment horizontal="center" vertical="center" wrapText="1"/>
      <protection hidden="1"/>
    </xf>
    <xf numFmtId="165" fontId="11" fillId="0" borderId="33" xfId="52" applyNumberFormat="1" applyFont="1" applyFill="1" applyBorder="1" applyAlignment="1" applyProtection="1">
      <alignment horizontal="center" vertical="center" wrapText="1"/>
      <protection hidden="1"/>
    </xf>
    <xf numFmtId="165" fontId="16" fillId="0" borderId="30" xfId="52" applyNumberFormat="1" applyFont="1" applyFill="1" applyBorder="1" applyAlignment="1" applyProtection="1">
      <alignment horizontal="center" vertical="center" wrapText="1"/>
      <protection hidden="1"/>
    </xf>
    <xf numFmtId="168" fontId="18" fillId="0" borderId="29" xfId="52" applyNumberFormat="1" applyFont="1" applyFill="1" applyBorder="1" applyAlignment="1" applyProtection="1">
      <alignment horizontal="center" vertical="center" wrapText="1"/>
      <protection hidden="1"/>
    </xf>
    <xf numFmtId="4" fontId="16" fillId="0" borderId="29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38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32" xfId="52" applyNumberFormat="1" applyFont="1" applyFill="1" applyBorder="1" applyAlignment="1" applyProtection="1">
      <alignment horizontal="center" vertical="center" wrapText="1"/>
      <protection hidden="1"/>
    </xf>
    <xf numFmtId="4" fontId="16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2" applyNumberFormat="1" applyFont="1" applyFill="1" applyBorder="1" applyAlignment="1" applyProtection="1">
      <alignment horizontal="center" vertical="center" wrapText="1"/>
      <protection hidden="1"/>
    </xf>
    <xf numFmtId="164" fontId="18" fillId="0" borderId="33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40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40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28" xfId="52" applyNumberFormat="1" applyFont="1" applyFill="1" applyBorder="1" applyAlignment="1" applyProtection="1">
      <alignment vertical="center" wrapText="1"/>
      <protection hidden="1"/>
    </xf>
    <xf numFmtId="49" fontId="17" fillId="0" borderId="28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28" xfId="52" applyNumberFormat="1" applyFont="1" applyFill="1" applyBorder="1" applyAlignment="1" applyProtection="1">
      <alignment vertical="center" wrapText="1"/>
      <protection hidden="1"/>
    </xf>
    <xf numFmtId="0" fontId="18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41" xfId="52" applyNumberFormat="1" applyFont="1" applyFill="1" applyBorder="1" applyAlignment="1" applyProtection="1">
      <alignment vertical="center" wrapText="1"/>
      <protection hidden="1"/>
    </xf>
    <xf numFmtId="165" fontId="18" fillId="0" borderId="36" xfId="52" applyNumberFormat="1" applyFont="1" applyFill="1" applyBorder="1" applyAlignment="1" applyProtection="1">
      <alignment horizontal="center" vertical="center" wrapText="1"/>
      <protection hidden="1"/>
    </xf>
    <xf numFmtId="164" fontId="18" fillId="0" borderId="29" xfId="52" applyNumberFormat="1" applyFont="1" applyFill="1" applyBorder="1" applyAlignment="1" applyProtection="1">
      <alignment horizontal="center" vertical="center" wrapText="1"/>
      <protection hidden="1"/>
    </xf>
    <xf numFmtId="164" fontId="18" fillId="0" borderId="30" xfId="52" applyNumberFormat="1" applyFont="1" applyFill="1" applyBorder="1" applyAlignment="1" applyProtection="1">
      <alignment vertical="center" wrapText="1"/>
      <protection hidden="1"/>
    </xf>
    <xf numFmtId="164" fontId="18" fillId="0" borderId="33" xfId="52" applyNumberFormat="1" applyFont="1" applyFill="1" applyBorder="1" applyAlignment="1" applyProtection="1">
      <alignment vertical="center" wrapText="1"/>
      <protection hidden="1"/>
    </xf>
    <xf numFmtId="49" fontId="17" fillId="0" borderId="28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33" xfId="52" applyNumberFormat="1" applyFont="1" applyFill="1" applyBorder="1" applyAlignment="1" applyProtection="1">
      <alignment horizontal="center" vertical="center" wrapText="1"/>
      <protection hidden="1"/>
    </xf>
    <xf numFmtId="165" fontId="19" fillId="0" borderId="0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20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20" fillId="0" borderId="0" xfId="52" applyNumberFormat="1" applyFont="1" applyFill="1" applyBorder="1" applyAlignment="1" applyProtection="1">
      <alignment horizontal="left" vertical="center" wrapText="1"/>
      <protection hidden="1"/>
    </xf>
    <xf numFmtId="165" fontId="21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36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42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40" xfId="52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14" fillId="0" borderId="0" xfId="52" applyNumberFormat="1" applyFont="1" applyFill="1" applyAlignment="1" applyProtection="1">
      <alignment horizontal="center" vertical="center" wrapText="1"/>
      <protection hidden="1"/>
    </xf>
    <xf numFmtId="0" fontId="14" fillId="0" borderId="0" xfId="52" applyNumberFormat="1" applyFont="1" applyFill="1" applyAlignment="1" applyProtection="1">
      <alignment horizontal="left" vertical="center" wrapText="1"/>
      <protection hidden="1"/>
    </xf>
    <xf numFmtId="0" fontId="15" fillId="0" borderId="0" xfId="52" applyNumberFormat="1" applyFont="1" applyFill="1" applyAlignment="1" applyProtection="1">
      <alignment horizontal="left" vertical="center" wrapText="1"/>
      <protection hidden="1"/>
    </xf>
    <xf numFmtId="49" fontId="18" fillId="0" borderId="28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43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44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9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wrapText="1"/>
      <protection hidden="1"/>
    </xf>
    <xf numFmtId="0" fontId="12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Смета по МКОУ ООШ № 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showGridLines="0" tabSelected="1" view="pageBreakPreview" zoomScale="70" zoomScaleSheetLayoutView="70" workbookViewId="0" topLeftCell="B1">
      <selection activeCell="M10" sqref="M10"/>
    </sheetView>
  </sheetViews>
  <sheetFormatPr defaultColWidth="9.00390625" defaultRowHeight="12.75"/>
  <cols>
    <col min="1" max="1" width="0" style="59" hidden="1" customWidth="1"/>
    <col min="2" max="2" width="49.25390625" style="59" customWidth="1"/>
    <col min="3" max="3" width="9.75390625" style="59" customWidth="1"/>
    <col min="4" max="4" width="6.625" style="1" customWidth="1"/>
    <col min="5" max="5" width="4.75390625" style="1" customWidth="1"/>
    <col min="6" max="6" width="6.25390625" style="1" customWidth="1"/>
    <col min="7" max="7" width="4.875" style="1" customWidth="1"/>
    <col min="8" max="8" width="3.625" style="1" customWidth="1"/>
    <col min="9" max="9" width="7.125" style="1" customWidth="1"/>
    <col min="10" max="10" width="6.125" style="1" customWidth="1"/>
    <col min="11" max="11" width="8.00390625" style="1" customWidth="1"/>
    <col min="12" max="12" width="12.75390625" style="1" customWidth="1"/>
    <col min="13" max="13" width="13.875" style="59" customWidth="1"/>
    <col min="14" max="14" width="15.375" style="59" customWidth="1"/>
    <col min="15" max="15" width="15.75390625" style="59" customWidth="1"/>
    <col min="16" max="16" width="13.875" style="59" customWidth="1"/>
    <col min="17" max="17" width="18.00390625" style="59" customWidth="1"/>
    <col min="18" max="16384" width="9.125" style="59" customWidth="1"/>
  </cols>
  <sheetData>
    <row r="1" spans="2:17" s="1" customFormat="1" ht="15" customHeight="1">
      <c r="B1" s="2"/>
      <c r="C1" s="3"/>
      <c r="E1" s="4"/>
      <c r="F1" s="4"/>
      <c r="G1" s="4"/>
      <c r="H1" s="4"/>
      <c r="I1" s="4"/>
      <c r="J1" s="5" t="s">
        <v>0</v>
      </c>
      <c r="M1" s="4"/>
      <c r="N1" s="4"/>
      <c r="O1" s="4"/>
      <c r="P1" s="4"/>
      <c r="Q1" s="4"/>
    </row>
    <row r="2" spans="2:17" s="1" customFormat="1" ht="15" customHeight="1"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 t="s">
        <v>1</v>
      </c>
    </row>
    <row r="3" spans="2:17" s="1" customFormat="1" ht="15" customHeight="1">
      <c r="B3" s="2"/>
      <c r="D3" s="3"/>
      <c r="E3" s="4"/>
      <c r="F3" s="4"/>
      <c r="G3" s="4"/>
      <c r="H3" s="4"/>
      <c r="I3" s="4"/>
      <c r="J3" s="3" t="s">
        <v>93</v>
      </c>
      <c r="K3" s="7"/>
      <c r="L3" s="7"/>
      <c r="M3" s="4"/>
      <c r="N3" s="4"/>
      <c r="O3" s="4"/>
      <c r="P3" s="4"/>
      <c r="Q3" s="4"/>
    </row>
    <row r="4" spans="2:17" s="1" customFormat="1" ht="15" customHeight="1">
      <c r="B4" s="2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5" s="1" customFormat="1" ht="16.5" customHeight="1">
      <c r="B5" s="2"/>
      <c r="J5" s="3" t="s">
        <v>2</v>
      </c>
      <c r="K5" s="3"/>
      <c r="L5" s="4"/>
      <c r="N5" s="142" t="s">
        <v>94</v>
      </c>
      <c r="O5" s="142"/>
    </row>
    <row r="6" spans="2:17" s="1" customFormat="1" ht="18.75" customHeight="1">
      <c r="B6" s="2"/>
      <c r="J6" s="143" t="s">
        <v>3</v>
      </c>
      <c r="K6" s="143"/>
      <c r="L6" s="143"/>
      <c r="M6" s="143"/>
      <c r="N6" s="144" t="s">
        <v>4</v>
      </c>
      <c r="O6" s="144"/>
      <c r="Q6" s="8"/>
    </row>
    <row r="7" spans="2:16" s="1" customFormat="1" ht="15" customHeight="1">
      <c r="B7" s="2"/>
      <c r="C7" s="2"/>
      <c r="D7" s="9"/>
      <c r="E7" s="2"/>
      <c r="F7" s="10"/>
      <c r="G7" s="11"/>
      <c r="H7" s="12"/>
      <c r="I7" s="12"/>
      <c r="J7" s="12"/>
      <c r="K7" s="11"/>
      <c r="L7" s="11"/>
      <c r="M7" s="11"/>
      <c r="P7" s="13"/>
    </row>
    <row r="8" spans="2:13" s="1" customFormat="1" ht="15" customHeight="1">
      <c r="B8" s="2"/>
      <c r="C8" s="2"/>
      <c r="D8" s="9"/>
      <c r="E8" s="2"/>
      <c r="F8" s="10"/>
      <c r="G8" s="11"/>
      <c r="H8" s="12"/>
      <c r="I8" s="12"/>
      <c r="J8" s="12"/>
      <c r="K8" s="11"/>
      <c r="L8" s="11"/>
      <c r="M8" s="11"/>
    </row>
    <row r="9" spans="2:17" s="1" customFormat="1" ht="15" customHeight="1">
      <c r="B9" s="2"/>
      <c r="C9" s="14"/>
      <c r="H9" s="12"/>
      <c r="I9" s="12"/>
      <c r="J9" s="60">
        <v>23</v>
      </c>
      <c r="K9" s="61">
        <v>12</v>
      </c>
      <c r="L9" s="62" t="s">
        <v>112</v>
      </c>
      <c r="M9" s="15"/>
      <c r="N9" s="11"/>
      <c r="Q9" s="11"/>
    </row>
    <row r="10" spans="2:17" s="1" customFormat="1" ht="15" customHeight="1">
      <c r="B10" s="2"/>
      <c r="C10" s="14"/>
      <c r="H10" s="12"/>
      <c r="I10" s="12"/>
      <c r="J10" s="12"/>
      <c r="K10" s="16" t="s">
        <v>5</v>
      </c>
      <c r="M10" s="14"/>
      <c r="N10" s="11"/>
      <c r="P10" s="11"/>
      <c r="Q10" s="11"/>
    </row>
    <row r="11" spans="2:17" s="1" customFormat="1" ht="15" customHeight="1">
      <c r="B11" s="2"/>
      <c r="C11" s="14"/>
      <c r="H11" s="12"/>
      <c r="I11" s="12"/>
      <c r="J11" s="12"/>
      <c r="K11" s="16"/>
      <c r="M11" s="14"/>
      <c r="N11" s="11"/>
      <c r="P11" s="11"/>
      <c r="Q11" s="11"/>
    </row>
    <row r="12" spans="2:17" s="1" customFormat="1" ht="15" customHeight="1">
      <c r="B12" s="2"/>
      <c r="C12" s="14"/>
      <c r="H12" s="12"/>
      <c r="I12" s="12"/>
      <c r="J12" s="12"/>
      <c r="P12" s="11"/>
      <c r="Q12" s="11"/>
    </row>
    <row r="13" spans="2:17" s="1" customFormat="1" ht="15.75" customHeight="1">
      <c r="B13" s="2"/>
      <c r="C13" s="14"/>
      <c r="H13" s="12"/>
      <c r="I13" s="12"/>
      <c r="J13" s="12"/>
      <c r="K13" s="12"/>
      <c r="N13" s="14"/>
      <c r="O13" s="11"/>
      <c r="P13" s="11"/>
      <c r="Q13" s="11"/>
    </row>
    <row r="14" spans="2:17" s="1" customFormat="1" ht="18.75" customHeight="1">
      <c r="B14" s="145" t="s">
        <v>113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s="1" customFormat="1" ht="25.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</row>
    <row r="16" spans="1:17" s="1" customFormat="1" ht="39.75" customHeight="1">
      <c r="A16" s="19"/>
      <c r="B16" s="133" t="s">
        <v>6</v>
      </c>
      <c r="C16" s="133"/>
      <c r="D16" s="133"/>
      <c r="E16" s="133"/>
      <c r="F16" s="133" t="s">
        <v>109</v>
      </c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20"/>
    </row>
    <row r="17" spans="1:17" s="1" customFormat="1" ht="21" customHeight="1">
      <c r="A17" s="21" t="s">
        <v>1</v>
      </c>
      <c r="B17" s="21"/>
      <c r="C17" s="21"/>
      <c r="D17" s="19"/>
      <c r="E17" s="21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21"/>
      <c r="Q17" s="22"/>
    </row>
    <row r="18" spans="1:17" s="1" customFormat="1" ht="18" customHeight="1">
      <c r="A18" s="21"/>
      <c r="B18" s="21"/>
      <c r="C18" s="21"/>
      <c r="D18" s="19"/>
      <c r="E18" s="21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1"/>
      <c r="Q18" s="22"/>
    </row>
    <row r="19" spans="1:17" s="1" customFormat="1" ht="30" customHeight="1">
      <c r="A19" s="19"/>
      <c r="B19" s="23" t="s">
        <v>7</v>
      </c>
      <c r="C19" s="24"/>
      <c r="D19" s="19"/>
      <c r="E19" s="19"/>
      <c r="F19" s="132" t="s">
        <v>110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s="1" customFormat="1" ht="24" customHeight="1">
      <c r="A20" s="19"/>
      <c r="B20" s="25" t="s">
        <v>8</v>
      </c>
      <c r="C20" s="21"/>
      <c r="D20" s="21"/>
      <c r="E20" s="21"/>
      <c r="F20" s="133" t="s">
        <v>106</v>
      </c>
      <c r="G20" s="133"/>
      <c r="H20" s="133"/>
      <c r="I20" s="133"/>
      <c r="J20" s="21"/>
      <c r="K20" s="21"/>
      <c r="L20" s="21"/>
      <c r="M20" s="21"/>
      <c r="N20" s="21"/>
      <c r="O20" s="26"/>
      <c r="P20" s="27"/>
      <c r="Q20" s="22"/>
    </row>
    <row r="21" spans="2:17" s="1" customFormat="1" ht="18" customHeight="1" thickBot="1">
      <c r="B21" s="2"/>
      <c r="C21" s="2"/>
      <c r="D21" s="2"/>
      <c r="E21" s="2"/>
      <c r="F21" s="2"/>
      <c r="G21" s="2"/>
      <c r="H21" s="2"/>
      <c r="I21" s="2"/>
      <c r="J21" s="28"/>
      <c r="K21" s="28"/>
      <c r="L21" s="28"/>
      <c r="M21" s="28"/>
      <c r="N21" s="28"/>
      <c r="O21" s="28"/>
      <c r="P21" s="28"/>
      <c r="Q21" s="28" t="s">
        <v>9</v>
      </c>
    </row>
    <row r="22" spans="1:17" s="1" customFormat="1" ht="21.75" customHeight="1">
      <c r="A22" s="29"/>
      <c r="B22" s="138" t="s">
        <v>10</v>
      </c>
      <c r="C22" s="30"/>
      <c r="D22" s="30"/>
      <c r="E22" s="140" t="s">
        <v>11</v>
      </c>
      <c r="F22" s="140"/>
      <c r="G22" s="140"/>
      <c r="H22" s="140"/>
      <c r="I22" s="140"/>
      <c r="J22" s="140"/>
      <c r="K22" s="31"/>
      <c r="L22" s="31"/>
      <c r="M22" s="32"/>
      <c r="N22" s="33"/>
      <c r="O22" s="32"/>
      <c r="P22" s="34"/>
      <c r="Q22" s="35"/>
    </row>
    <row r="23" spans="1:17" s="1" customFormat="1" ht="65.25" customHeight="1" thickBot="1">
      <c r="A23" s="36"/>
      <c r="B23" s="139"/>
      <c r="C23" s="37" t="s">
        <v>12</v>
      </c>
      <c r="D23" s="37" t="s">
        <v>13</v>
      </c>
      <c r="E23" s="37" t="s">
        <v>14</v>
      </c>
      <c r="F23" s="38" t="s">
        <v>15</v>
      </c>
      <c r="G23" s="141" t="s">
        <v>16</v>
      </c>
      <c r="H23" s="141"/>
      <c r="I23" s="141"/>
      <c r="J23" s="39" t="s">
        <v>17</v>
      </c>
      <c r="K23" s="40" t="s">
        <v>18</v>
      </c>
      <c r="L23" s="38" t="s">
        <v>19</v>
      </c>
      <c r="M23" s="41" t="s">
        <v>20</v>
      </c>
      <c r="N23" s="42" t="s">
        <v>21</v>
      </c>
      <c r="O23" s="41" t="s">
        <v>22</v>
      </c>
      <c r="P23" s="43" t="s">
        <v>23</v>
      </c>
      <c r="Q23" s="44" t="s">
        <v>24</v>
      </c>
    </row>
    <row r="24" spans="1:17" s="1" customFormat="1" ht="56.25" customHeight="1">
      <c r="A24" s="45"/>
      <c r="B24" s="46" t="s">
        <v>25</v>
      </c>
      <c r="C24" s="103"/>
      <c r="D24" s="50">
        <v>874</v>
      </c>
      <c r="E24" s="51">
        <v>7</v>
      </c>
      <c r="F24" s="51">
        <v>2</v>
      </c>
      <c r="G24" s="47">
        <v>0</v>
      </c>
      <c r="H24" s="52">
        <v>0</v>
      </c>
      <c r="I24" s="52">
        <v>0</v>
      </c>
      <c r="J24" s="53">
        <v>0</v>
      </c>
      <c r="K24" s="47">
        <v>0</v>
      </c>
      <c r="L24" s="53" t="s">
        <v>52</v>
      </c>
      <c r="M24" s="74">
        <f>M25+M73+M78+M86</f>
        <v>7352475</v>
      </c>
      <c r="N24" s="74">
        <f>N25+N73+N78+N86</f>
        <v>10139175</v>
      </c>
      <c r="O24" s="74">
        <f>O25+O73+O78+O86</f>
        <v>2657165</v>
      </c>
      <c r="P24" s="74">
        <f>P25+P73+P78+P86</f>
        <v>1296209</v>
      </c>
      <c r="Q24" s="74">
        <f>Q25+Q73+Q78+Q86</f>
        <v>21445024</v>
      </c>
    </row>
    <row r="25" spans="1:17" s="1" customFormat="1" ht="143.25" customHeight="1">
      <c r="A25" s="45"/>
      <c r="B25" s="48" t="s">
        <v>69</v>
      </c>
      <c r="C25" s="49" t="s">
        <v>26</v>
      </c>
      <c r="D25" s="50">
        <v>874</v>
      </c>
      <c r="E25" s="51">
        <v>7</v>
      </c>
      <c r="F25" s="51">
        <v>2</v>
      </c>
      <c r="G25" s="47">
        <v>0</v>
      </c>
      <c r="H25" s="52">
        <v>0</v>
      </c>
      <c r="I25" s="52">
        <v>0</v>
      </c>
      <c r="J25" s="53">
        <v>0</v>
      </c>
      <c r="K25" s="47">
        <v>0</v>
      </c>
      <c r="L25" s="53" t="s">
        <v>52</v>
      </c>
      <c r="M25" s="74">
        <f>M26+M58+M65+M67+M69+M71+M49+M51+M53+M55</f>
        <v>1208515</v>
      </c>
      <c r="N25" s="74">
        <f>N26+N58+N65+N67+N69+N71+N49+N51+N53+N55</f>
        <v>843345</v>
      </c>
      <c r="O25" s="74">
        <f>O26+O58+O65+O67+O69+O71+O49+O51+O53+O55</f>
        <v>302115</v>
      </c>
      <c r="P25" s="74">
        <f>P26+P58+P65+P67+P69+P71+P49+P51+P53+P55</f>
        <v>391045</v>
      </c>
      <c r="Q25" s="74">
        <f>Q26+Q58+Q65+Q67+Q69+Q71+Q49+Q51+Q53+Q55</f>
        <v>2745020</v>
      </c>
    </row>
    <row r="26" spans="1:17" s="1" customFormat="1" ht="53.25" customHeight="1">
      <c r="A26" s="45"/>
      <c r="B26" s="48" t="s">
        <v>99</v>
      </c>
      <c r="C26" s="49" t="s">
        <v>26</v>
      </c>
      <c r="D26" s="50">
        <v>874</v>
      </c>
      <c r="E26" s="51">
        <v>7</v>
      </c>
      <c r="F26" s="51">
        <v>2</v>
      </c>
      <c r="G26" s="47">
        <v>22</v>
      </c>
      <c r="H26" s="52">
        <v>1</v>
      </c>
      <c r="I26" s="52">
        <v>26520</v>
      </c>
      <c r="J26" s="53">
        <v>244</v>
      </c>
      <c r="K26" s="47">
        <v>0</v>
      </c>
      <c r="L26" s="53" t="s">
        <v>52</v>
      </c>
      <c r="M26" s="80">
        <f>M27+M28+M33+M34+M37+M38+M40+M39+M4</f>
        <v>1065315</v>
      </c>
      <c r="N26" s="80">
        <f>N27+N28+N33+N34+N37+N38+N40+N39+N4</f>
        <v>707645</v>
      </c>
      <c r="O26" s="80">
        <f>O27+O28+O33+O34+O37+O38+O40+O39+O4</f>
        <v>143315</v>
      </c>
      <c r="P26" s="80">
        <f>P27+P28+P33+P34+P37+P38+P40+P39+P4</f>
        <v>316895</v>
      </c>
      <c r="Q26" s="80">
        <f>Q27+Q28+Q33+Q34+Q37+Q38+Q40+Q39+Q4</f>
        <v>2233170</v>
      </c>
    </row>
    <row r="27" spans="1:17" s="1" customFormat="1" ht="15" customHeight="1">
      <c r="A27" s="45"/>
      <c r="B27" s="46"/>
      <c r="C27" s="113" t="s">
        <v>28</v>
      </c>
      <c r="D27" s="114"/>
      <c r="E27" s="114"/>
      <c r="F27" s="114"/>
      <c r="G27" s="114"/>
      <c r="H27" s="114"/>
      <c r="I27" s="115"/>
      <c r="J27" s="81"/>
      <c r="K27" s="53">
        <v>221</v>
      </c>
      <c r="L27" s="93" t="s">
        <v>83</v>
      </c>
      <c r="M27" s="94">
        <f>3000-1685</f>
        <v>1315</v>
      </c>
      <c r="N27" s="94">
        <f>3000-1685</f>
        <v>1315</v>
      </c>
      <c r="O27" s="94">
        <f>3000-1685</f>
        <v>1315</v>
      </c>
      <c r="P27" s="94">
        <f>3000-1685</f>
        <v>1315</v>
      </c>
      <c r="Q27" s="75">
        <f aca="true" t="shared" si="0" ref="Q27:Q91">M27+N27+O27+P27</f>
        <v>5260</v>
      </c>
    </row>
    <row r="28" spans="1:17" s="1" customFormat="1" ht="15" customHeight="1">
      <c r="A28" s="45"/>
      <c r="B28" s="63"/>
      <c r="C28" s="135" t="s">
        <v>81</v>
      </c>
      <c r="D28" s="136"/>
      <c r="E28" s="136"/>
      <c r="F28" s="136"/>
      <c r="G28" s="136"/>
      <c r="H28" s="136"/>
      <c r="I28" s="137"/>
      <c r="J28" s="95"/>
      <c r="K28" s="64">
        <v>223</v>
      </c>
      <c r="L28" s="64" t="s">
        <v>84</v>
      </c>
      <c r="M28" s="94">
        <f>M29+M30+M31+M32</f>
        <v>978000</v>
      </c>
      <c r="N28" s="94">
        <f>N29+N30+N31+N32</f>
        <v>633370</v>
      </c>
      <c r="O28" s="94">
        <f>O29+O30+O31+O32</f>
        <v>98000</v>
      </c>
      <c r="P28" s="94">
        <f>P29+P30+P31+P32</f>
        <v>242580</v>
      </c>
      <c r="Q28" s="75">
        <f t="shared" si="0"/>
        <v>1951950</v>
      </c>
    </row>
    <row r="29" spans="1:17" s="1" customFormat="1" ht="15" customHeight="1">
      <c r="A29" s="45"/>
      <c r="B29" s="63"/>
      <c r="C29" s="113" t="s">
        <v>29</v>
      </c>
      <c r="D29" s="114"/>
      <c r="E29" s="114"/>
      <c r="F29" s="114"/>
      <c r="G29" s="114"/>
      <c r="H29" s="114"/>
      <c r="I29" s="115"/>
      <c r="J29" s="95"/>
      <c r="K29" s="64">
        <v>223</v>
      </c>
      <c r="L29" s="64" t="s">
        <v>85</v>
      </c>
      <c r="M29" s="77">
        <f>60000-15000</f>
        <v>45000</v>
      </c>
      <c r="N29" s="96">
        <f>50000-5000</f>
        <v>45000</v>
      </c>
      <c r="O29" s="77">
        <f>30000+15000</f>
        <v>45000</v>
      </c>
      <c r="P29" s="77">
        <f>37000+8000</f>
        <v>45000</v>
      </c>
      <c r="Q29" s="97">
        <f t="shared" si="0"/>
        <v>180000</v>
      </c>
    </row>
    <row r="30" spans="1:17" s="1" customFormat="1" ht="15" customHeight="1">
      <c r="A30" s="45"/>
      <c r="B30" s="63"/>
      <c r="C30" s="113" t="s">
        <v>45</v>
      </c>
      <c r="D30" s="114"/>
      <c r="E30" s="114"/>
      <c r="F30" s="114"/>
      <c r="G30" s="114"/>
      <c r="H30" s="114"/>
      <c r="I30" s="115"/>
      <c r="J30" s="95"/>
      <c r="K30" s="64">
        <v>223</v>
      </c>
      <c r="L30" s="64" t="s">
        <v>86</v>
      </c>
      <c r="M30" s="77">
        <f>200000+100000+410000</f>
        <v>710000</v>
      </c>
      <c r="N30" s="96">
        <f>100000+200000+160000-3000-5630</f>
        <v>451370</v>
      </c>
      <c r="O30" s="77">
        <v>0</v>
      </c>
      <c r="P30" s="77">
        <f>100000-100000</f>
        <v>0</v>
      </c>
      <c r="Q30" s="97">
        <f t="shared" si="0"/>
        <v>1161370</v>
      </c>
    </row>
    <row r="31" spans="1:17" s="1" customFormat="1" ht="15" customHeight="1">
      <c r="A31" s="45"/>
      <c r="B31" s="63"/>
      <c r="C31" s="113" t="s">
        <v>78</v>
      </c>
      <c r="D31" s="114"/>
      <c r="E31" s="114"/>
      <c r="F31" s="114"/>
      <c r="G31" s="114"/>
      <c r="H31" s="114"/>
      <c r="I31" s="115"/>
      <c r="J31" s="95"/>
      <c r="K31" s="64">
        <v>223</v>
      </c>
      <c r="L31" s="64" t="s">
        <v>87</v>
      </c>
      <c r="M31" s="77">
        <v>0</v>
      </c>
      <c r="N31" s="96">
        <v>0</v>
      </c>
      <c r="O31" s="77">
        <v>0</v>
      </c>
      <c r="P31" s="77">
        <v>0</v>
      </c>
      <c r="Q31" s="97">
        <f t="shared" si="0"/>
        <v>0</v>
      </c>
    </row>
    <row r="32" spans="1:17" s="1" customFormat="1" ht="15" customHeight="1">
      <c r="A32" s="45"/>
      <c r="B32" s="46"/>
      <c r="C32" s="113" t="s">
        <v>30</v>
      </c>
      <c r="D32" s="114"/>
      <c r="E32" s="114"/>
      <c r="F32" s="114"/>
      <c r="G32" s="114"/>
      <c r="H32" s="114"/>
      <c r="I32" s="115"/>
      <c r="J32" s="79"/>
      <c r="K32" s="53">
        <v>223</v>
      </c>
      <c r="L32" s="53" t="s">
        <v>88</v>
      </c>
      <c r="M32" s="77">
        <f>450000-200000-27000</f>
        <v>223000</v>
      </c>
      <c r="N32" s="77">
        <f>400000-160000-90000-13000</f>
        <v>137000</v>
      </c>
      <c r="O32" s="77">
        <f>200000-200000+90000-37000</f>
        <v>53000</v>
      </c>
      <c r="P32" s="77">
        <f>410000-410000+200000+4000-6420</f>
        <v>197580</v>
      </c>
      <c r="Q32" s="75">
        <f t="shared" si="0"/>
        <v>610580</v>
      </c>
    </row>
    <row r="33" spans="1:17" s="1" customFormat="1" ht="15" customHeight="1">
      <c r="A33" s="45"/>
      <c r="B33" s="46"/>
      <c r="C33" s="113" t="s">
        <v>79</v>
      </c>
      <c r="D33" s="114"/>
      <c r="E33" s="114"/>
      <c r="F33" s="114"/>
      <c r="G33" s="114"/>
      <c r="H33" s="114"/>
      <c r="I33" s="115"/>
      <c r="J33" s="79"/>
      <c r="K33" s="53">
        <v>224</v>
      </c>
      <c r="L33" s="53" t="s">
        <v>89</v>
      </c>
      <c r="M33" s="77">
        <v>0</v>
      </c>
      <c r="N33" s="77">
        <v>0</v>
      </c>
      <c r="O33" s="77">
        <v>0</v>
      </c>
      <c r="P33" s="77">
        <v>0</v>
      </c>
      <c r="Q33" s="75">
        <f t="shared" si="0"/>
        <v>0</v>
      </c>
    </row>
    <row r="34" spans="1:17" s="1" customFormat="1" ht="15" customHeight="1">
      <c r="A34" s="45"/>
      <c r="B34" s="46"/>
      <c r="C34" s="113" t="s">
        <v>80</v>
      </c>
      <c r="D34" s="130"/>
      <c r="E34" s="130"/>
      <c r="F34" s="130"/>
      <c r="G34" s="130"/>
      <c r="H34" s="130"/>
      <c r="I34" s="131"/>
      <c r="J34" s="79"/>
      <c r="K34" s="53">
        <v>225</v>
      </c>
      <c r="L34" s="53" t="s">
        <v>90</v>
      </c>
      <c r="M34" s="94">
        <f>M36</f>
        <v>36000</v>
      </c>
      <c r="N34" s="94">
        <f>N36</f>
        <v>36000</v>
      </c>
      <c r="O34" s="94">
        <f>O36</f>
        <v>34000</v>
      </c>
      <c r="P34" s="94">
        <f>P36</f>
        <v>23000</v>
      </c>
      <c r="Q34" s="75">
        <f t="shared" si="0"/>
        <v>129000</v>
      </c>
    </row>
    <row r="35" spans="1:17" s="1" customFormat="1" ht="15" customHeight="1">
      <c r="A35" s="45"/>
      <c r="B35" s="46"/>
      <c r="C35" s="113" t="s">
        <v>82</v>
      </c>
      <c r="D35" s="114"/>
      <c r="E35" s="114"/>
      <c r="F35" s="114"/>
      <c r="G35" s="114"/>
      <c r="H35" s="114"/>
      <c r="I35" s="115"/>
      <c r="J35" s="79"/>
      <c r="K35" s="53">
        <v>225</v>
      </c>
      <c r="L35" s="53" t="s">
        <v>91</v>
      </c>
      <c r="M35" s="77">
        <v>0</v>
      </c>
      <c r="N35" s="77">
        <v>0</v>
      </c>
      <c r="O35" s="77">
        <v>0</v>
      </c>
      <c r="P35" s="77">
        <v>0</v>
      </c>
      <c r="Q35" s="75">
        <f t="shared" si="0"/>
        <v>0</v>
      </c>
    </row>
    <row r="36" spans="1:17" s="1" customFormat="1" ht="15" customHeight="1">
      <c r="A36" s="45"/>
      <c r="B36" s="46"/>
      <c r="C36" s="113" t="s">
        <v>31</v>
      </c>
      <c r="D36" s="114"/>
      <c r="E36" s="114"/>
      <c r="F36" s="114"/>
      <c r="G36" s="114"/>
      <c r="H36" s="114"/>
      <c r="I36" s="115"/>
      <c r="J36" s="79"/>
      <c r="K36" s="53">
        <v>225</v>
      </c>
      <c r="L36" s="53" t="s">
        <v>73</v>
      </c>
      <c r="M36" s="77">
        <f>14000+20000+2000</f>
        <v>36000</v>
      </c>
      <c r="N36" s="77">
        <f>14000+20000+2000</f>
        <v>36000</v>
      </c>
      <c r="O36" s="77">
        <f>14000+20000</f>
        <v>34000</v>
      </c>
      <c r="P36" s="77">
        <f>14000+13000-4000</f>
        <v>23000</v>
      </c>
      <c r="Q36" s="75">
        <f t="shared" si="0"/>
        <v>129000</v>
      </c>
    </row>
    <row r="37" spans="1:17" s="1" customFormat="1" ht="15" customHeight="1">
      <c r="A37" s="45"/>
      <c r="B37" s="46"/>
      <c r="C37" s="113" t="s">
        <v>46</v>
      </c>
      <c r="D37" s="114"/>
      <c r="E37" s="114"/>
      <c r="F37" s="114"/>
      <c r="G37" s="114"/>
      <c r="H37" s="114"/>
      <c r="I37" s="115"/>
      <c r="J37" s="79"/>
      <c r="K37" s="53">
        <v>226</v>
      </c>
      <c r="L37" s="53" t="s">
        <v>74</v>
      </c>
      <c r="M37" s="94">
        <f>25000+25000</f>
        <v>50000</v>
      </c>
      <c r="N37" s="94">
        <f>25000+25000-13040</f>
        <v>36960</v>
      </c>
      <c r="O37" s="94">
        <f>25000+25000-40000</f>
        <v>10000</v>
      </c>
      <c r="P37" s="94">
        <f>25000+25000</f>
        <v>50000</v>
      </c>
      <c r="Q37" s="75">
        <f t="shared" si="0"/>
        <v>146960</v>
      </c>
    </row>
    <row r="38" spans="1:17" s="1" customFormat="1" ht="15" customHeight="1">
      <c r="A38" s="45"/>
      <c r="B38" s="46"/>
      <c r="C38" s="113" t="s">
        <v>31</v>
      </c>
      <c r="D38" s="114"/>
      <c r="E38" s="114"/>
      <c r="F38" s="114"/>
      <c r="G38" s="114"/>
      <c r="H38" s="114"/>
      <c r="I38" s="115"/>
      <c r="J38" s="79"/>
      <c r="K38" s="65">
        <v>290</v>
      </c>
      <c r="L38" s="93" t="s">
        <v>62</v>
      </c>
      <c r="M38" s="77">
        <v>0</v>
      </c>
      <c r="N38" s="77">
        <v>0</v>
      </c>
      <c r="O38" s="77">
        <v>0</v>
      </c>
      <c r="P38" s="77">
        <v>0</v>
      </c>
      <c r="Q38" s="75">
        <f>M38+N38+O38+P38</f>
        <v>0</v>
      </c>
    </row>
    <row r="39" spans="1:17" s="1" customFormat="1" ht="15" customHeight="1">
      <c r="A39" s="45"/>
      <c r="B39" s="46"/>
      <c r="C39" s="113" t="s">
        <v>116</v>
      </c>
      <c r="D39" s="114"/>
      <c r="E39" s="114"/>
      <c r="F39" s="114"/>
      <c r="G39" s="114"/>
      <c r="H39" s="114"/>
      <c r="I39" s="115"/>
      <c r="J39" s="79"/>
      <c r="K39" s="65">
        <v>310</v>
      </c>
      <c r="L39" s="93" t="s">
        <v>63</v>
      </c>
      <c r="M39" s="77">
        <v>0</v>
      </c>
      <c r="N39" s="77">
        <v>0</v>
      </c>
      <c r="O39" s="77">
        <v>0</v>
      </c>
      <c r="P39" s="77">
        <v>0</v>
      </c>
      <c r="Q39" s="75">
        <f>M39+N39+O39+P39</f>
        <v>0</v>
      </c>
    </row>
    <row r="40" spans="1:17" s="1" customFormat="1" ht="15" customHeight="1">
      <c r="A40" s="45"/>
      <c r="B40" s="46"/>
      <c r="C40" s="113" t="s">
        <v>97</v>
      </c>
      <c r="D40" s="114"/>
      <c r="E40" s="114"/>
      <c r="F40" s="114"/>
      <c r="G40" s="114"/>
      <c r="H40" s="114"/>
      <c r="I40" s="115"/>
      <c r="J40" s="79"/>
      <c r="K40" s="65">
        <v>340</v>
      </c>
      <c r="L40" s="98" t="s">
        <v>92</v>
      </c>
      <c r="M40" s="94">
        <f>M41+M43+M42</f>
        <v>0</v>
      </c>
      <c r="N40" s="94">
        <f>N41+N43+N42</f>
        <v>0</v>
      </c>
      <c r="O40" s="94">
        <f>O41+O43+O42</f>
        <v>0</v>
      </c>
      <c r="P40" s="94">
        <f>P41+P43+P42</f>
        <v>0</v>
      </c>
      <c r="Q40" s="75">
        <f>M40+N40+O40+P40</f>
        <v>0</v>
      </c>
    </row>
    <row r="41" spans="1:17" s="1" customFormat="1" ht="15" customHeight="1">
      <c r="A41" s="45"/>
      <c r="B41" s="46"/>
      <c r="C41" s="113" t="s">
        <v>96</v>
      </c>
      <c r="D41" s="114"/>
      <c r="E41" s="114"/>
      <c r="F41" s="114"/>
      <c r="G41" s="114"/>
      <c r="H41" s="114"/>
      <c r="I41" s="115"/>
      <c r="J41" s="79"/>
      <c r="K41" s="65">
        <v>340</v>
      </c>
      <c r="L41" s="98" t="s">
        <v>57</v>
      </c>
      <c r="M41" s="77">
        <v>0</v>
      </c>
      <c r="N41" s="77">
        <v>0</v>
      </c>
      <c r="O41" s="77">
        <v>0</v>
      </c>
      <c r="P41" s="77">
        <v>0</v>
      </c>
      <c r="Q41" s="75">
        <f t="shared" si="0"/>
        <v>0</v>
      </c>
    </row>
    <row r="42" spans="1:17" s="1" customFormat="1" ht="15" customHeight="1">
      <c r="A42" s="45"/>
      <c r="B42" s="46"/>
      <c r="C42" s="113" t="s">
        <v>117</v>
      </c>
      <c r="D42" s="114"/>
      <c r="E42" s="114"/>
      <c r="F42" s="114"/>
      <c r="G42" s="114"/>
      <c r="H42" s="114"/>
      <c r="I42" s="115"/>
      <c r="J42" s="79"/>
      <c r="K42" s="65">
        <v>340</v>
      </c>
      <c r="L42" s="98" t="s">
        <v>66</v>
      </c>
      <c r="M42" s="77">
        <v>0</v>
      </c>
      <c r="N42" s="77">
        <v>0</v>
      </c>
      <c r="O42" s="77">
        <v>0</v>
      </c>
      <c r="P42" s="77">
        <v>0</v>
      </c>
      <c r="Q42" s="75">
        <f t="shared" si="0"/>
        <v>0</v>
      </c>
    </row>
    <row r="43" spans="1:17" s="1" customFormat="1" ht="15" customHeight="1">
      <c r="A43" s="45"/>
      <c r="B43" s="46"/>
      <c r="C43" s="113" t="s">
        <v>98</v>
      </c>
      <c r="D43" s="114"/>
      <c r="E43" s="114"/>
      <c r="F43" s="114"/>
      <c r="G43" s="114"/>
      <c r="H43" s="114"/>
      <c r="I43" s="115"/>
      <c r="J43" s="79"/>
      <c r="K43" s="65">
        <v>340</v>
      </c>
      <c r="L43" s="53" t="s">
        <v>58</v>
      </c>
      <c r="M43" s="77">
        <v>0</v>
      </c>
      <c r="N43" s="77">
        <v>0</v>
      </c>
      <c r="O43" s="77">
        <v>0</v>
      </c>
      <c r="P43" s="77">
        <v>0</v>
      </c>
      <c r="Q43" s="75">
        <f t="shared" si="0"/>
        <v>0</v>
      </c>
    </row>
    <row r="44" spans="1:17" s="1" customFormat="1" ht="51.75" customHeight="1">
      <c r="A44" s="45"/>
      <c r="B44" s="66" t="s">
        <v>27</v>
      </c>
      <c r="C44" s="85" t="s">
        <v>64</v>
      </c>
      <c r="D44" s="86">
        <v>874</v>
      </c>
      <c r="E44" s="87">
        <v>7</v>
      </c>
      <c r="F44" s="87">
        <v>2</v>
      </c>
      <c r="G44" s="88">
        <v>22</v>
      </c>
      <c r="H44" s="89">
        <v>1</v>
      </c>
      <c r="I44" s="89">
        <v>26520</v>
      </c>
      <c r="J44" s="90">
        <v>244</v>
      </c>
      <c r="K44" s="88">
        <v>0</v>
      </c>
      <c r="L44" s="90" t="s">
        <v>52</v>
      </c>
      <c r="M44" s="80">
        <f>M45+M46+M47+M48</f>
        <v>0</v>
      </c>
      <c r="N44" s="80">
        <f>N45+N46+N47+N48</f>
        <v>0</v>
      </c>
      <c r="O44" s="80">
        <f>O45+O46+O47+O48</f>
        <v>0</v>
      </c>
      <c r="P44" s="80">
        <f>P45+P46+P47+P48</f>
        <v>0</v>
      </c>
      <c r="Q44" s="75">
        <f t="shared" si="0"/>
        <v>0</v>
      </c>
    </row>
    <row r="45" spans="1:17" s="1" customFormat="1" ht="15" customHeight="1">
      <c r="A45" s="45"/>
      <c r="B45" s="67"/>
      <c r="C45" s="127" t="s">
        <v>65</v>
      </c>
      <c r="D45" s="128"/>
      <c r="E45" s="128"/>
      <c r="F45" s="128"/>
      <c r="G45" s="128"/>
      <c r="H45" s="128"/>
      <c r="I45" s="129"/>
      <c r="J45" s="91"/>
      <c r="K45" s="92">
        <v>226</v>
      </c>
      <c r="L45" s="90" t="s">
        <v>74</v>
      </c>
      <c r="M45" s="77">
        <v>0</v>
      </c>
      <c r="N45" s="77">
        <v>0</v>
      </c>
      <c r="O45" s="77">
        <v>0</v>
      </c>
      <c r="P45" s="77">
        <v>0</v>
      </c>
      <c r="Q45" s="75">
        <f t="shared" si="0"/>
        <v>0</v>
      </c>
    </row>
    <row r="46" spans="1:17" s="1" customFormat="1" ht="15" customHeight="1">
      <c r="A46" s="45"/>
      <c r="B46" s="67"/>
      <c r="C46" s="127" t="s">
        <v>47</v>
      </c>
      <c r="D46" s="128"/>
      <c r="E46" s="128"/>
      <c r="F46" s="128"/>
      <c r="G46" s="128"/>
      <c r="H46" s="128"/>
      <c r="I46" s="129"/>
      <c r="J46" s="91"/>
      <c r="K46" s="92">
        <v>310</v>
      </c>
      <c r="L46" s="90" t="s">
        <v>63</v>
      </c>
      <c r="M46" s="77">
        <v>0</v>
      </c>
      <c r="N46" s="77">
        <v>0</v>
      </c>
      <c r="O46" s="77">
        <v>0</v>
      </c>
      <c r="P46" s="77">
        <v>0</v>
      </c>
      <c r="Q46" s="75">
        <f t="shared" si="0"/>
        <v>0</v>
      </c>
    </row>
    <row r="47" spans="1:17" s="1" customFormat="1" ht="15" customHeight="1">
      <c r="A47" s="45"/>
      <c r="B47" s="67"/>
      <c r="C47" s="127" t="s">
        <v>56</v>
      </c>
      <c r="D47" s="128"/>
      <c r="E47" s="128"/>
      <c r="F47" s="128"/>
      <c r="G47" s="128"/>
      <c r="H47" s="128"/>
      <c r="I47" s="129"/>
      <c r="J47" s="91"/>
      <c r="K47" s="92">
        <v>340</v>
      </c>
      <c r="L47" s="90" t="s">
        <v>57</v>
      </c>
      <c r="M47" s="77">
        <v>0</v>
      </c>
      <c r="N47" s="77">
        <v>0</v>
      </c>
      <c r="O47" s="77">
        <v>0</v>
      </c>
      <c r="P47" s="77">
        <v>0</v>
      </c>
      <c r="Q47" s="75">
        <f t="shared" si="0"/>
        <v>0</v>
      </c>
    </row>
    <row r="48" spans="1:17" s="1" customFormat="1" ht="15.75" customHeight="1">
      <c r="A48" s="45"/>
      <c r="B48" s="67"/>
      <c r="C48" s="127" t="s">
        <v>40</v>
      </c>
      <c r="D48" s="128"/>
      <c r="E48" s="128"/>
      <c r="F48" s="128"/>
      <c r="G48" s="128"/>
      <c r="H48" s="128"/>
      <c r="I48" s="129"/>
      <c r="J48" s="91"/>
      <c r="K48" s="92">
        <v>340</v>
      </c>
      <c r="L48" s="90" t="s">
        <v>66</v>
      </c>
      <c r="M48" s="77">
        <v>0</v>
      </c>
      <c r="N48" s="77">
        <v>0</v>
      </c>
      <c r="O48" s="77">
        <v>0</v>
      </c>
      <c r="P48" s="77">
        <v>0</v>
      </c>
      <c r="Q48" s="75">
        <f t="shared" si="0"/>
        <v>0</v>
      </c>
    </row>
    <row r="49" spans="1:17" s="1" customFormat="1" ht="15.75">
      <c r="A49" s="45"/>
      <c r="B49" s="48" t="s">
        <v>59</v>
      </c>
      <c r="C49" s="49" t="s">
        <v>26</v>
      </c>
      <c r="D49" s="50">
        <v>874</v>
      </c>
      <c r="E49" s="51">
        <v>7</v>
      </c>
      <c r="F49" s="51">
        <v>2</v>
      </c>
      <c r="G49" s="47">
        <v>22</v>
      </c>
      <c r="H49" s="52">
        <v>1</v>
      </c>
      <c r="I49" s="52">
        <v>26520</v>
      </c>
      <c r="J49" s="53">
        <v>851</v>
      </c>
      <c r="K49" s="47">
        <v>290</v>
      </c>
      <c r="L49" s="53" t="s">
        <v>60</v>
      </c>
      <c r="M49" s="80">
        <f>M50</f>
        <v>7500</v>
      </c>
      <c r="N49" s="80">
        <f>N50</f>
        <v>7500</v>
      </c>
      <c r="O49" s="80">
        <f>O50</f>
        <v>7500</v>
      </c>
      <c r="P49" s="80">
        <f>P50</f>
        <v>7572</v>
      </c>
      <c r="Q49" s="75">
        <f t="shared" si="0"/>
        <v>30072</v>
      </c>
    </row>
    <row r="50" spans="1:17" s="1" customFormat="1" ht="15.75" customHeight="1">
      <c r="A50" s="45"/>
      <c r="B50" s="48"/>
      <c r="C50" s="113" t="s">
        <v>61</v>
      </c>
      <c r="D50" s="114"/>
      <c r="E50" s="114"/>
      <c r="F50" s="114"/>
      <c r="G50" s="114"/>
      <c r="H50" s="114"/>
      <c r="I50" s="115"/>
      <c r="J50" s="81"/>
      <c r="K50" s="82">
        <v>290</v>
      </c>
      <c r="L50" s="81" t="s">
        <v>62</v>
      </c>
      <c r="M50" s="83">
        <v>7500</v>
      </c>
      <c r="N50" s="83">
        <v>7500</v>
      </c>
      <c r="O50" s="83">
        <v>7500</v>
      </c>
      <c r="P50" s="83">
        <f>7572</f>
        <v>7572</v>
      </c>
      <c r="Q50" s="75">
        <f>M50+N50+O50+P50</f>
        <v>30072</v>
      </c>
    </row>
    <row r="51" spans="1:17" s="1" customFormat="1" ht="15.75" customHeight="1">
      <c r="A51" s="45"/>
      <c r="B51" s="48" t="s">
        <v>114</v>
      </c>
      <c r="C51" s="49" t="s">
        <v>26</v>
      </c>
      <c r="D51" s="50">
        <v>874</v>
      </c>
      <c r="E51" s="51">
        <v>7</v>
      </c>
      <c r="F51" s="51">
        <v>2</v>
      </c>
      <c r="G51" s="47">
        <v>22</v>
      </c>
      <c r="H51" s="52">
        <v>1</v>
      </c>
      <c r="I51" s="52">
        <v>26520</v>
      </c>
      <c r="J51" s="53">
        <v>852</v>
      </c>
      <c r="K51" s="47">
        <v>290</v>
      </c>
      <c r="L51" s="53" t="s">
        <v>60</v>
      </c>
      <c r="M51" s="80">
        <f>M52</f>
        <v>10000</v>
      </c>
      <c r="N51" s="80">
        <f>N52</f>
        <v>10000</v>
      </c>
      <c r="O51" s="80">
        <f>O52</f>
        <v>10000</v>
      </c>
      <c r="P51" s="80">
        <f>P52</f>
        <v>10521</v>
      </c>
      <c r="Q51" s="75">
        <f t="shared" si="0"/>
        <v>40521</v>
      </c>
    </row>
    <row r="52" spans="1:17" s="1" customFormat="1" ht="15.75" customHeight="1">
      <c r="A52" s="45"/>
      <c r="B52" s="48"/>
      <c r="C52" s="113" t="s">
        <v>61</v>
      </c>
      <c r="D52" s="114"/>
      <c r="E52" s="114"/>
      <c r="F52" s="114"/>
      <c r="G52" s="114"/>
      <c r="H52" s="114"/>
      <c r="I52" s="115"/>
      <c r="J52" s="81"/>
      <c r="K52" s="82">
        <v>290</v>
      </c>
      <c r="L52" s="81" t="s">
        <v>62</v>
      </c>
      <c r="M52" s="83">
        <v>10000</v>
      </c>
      <c r="N52" s="83">
        <v>10000</v>
      </c>
      <c r="O52" s="83">
        <v>10000</v>
      </c>
      <c r="P52" s="83">
        <v>10521</v>
      </c>
      <c r="Q52" s="75">
        <f t="shared" si="0"/>
        <v>40521</v>
      </c>
    </row>
    <row r="53" spans="1:17" s="1" customFormat="1" ht="15.75" customHeight="1">
      <c r="A53" s="45"/>
      <c r="B53" s="48" t="s">
        <v>115</v>
      </c>
      <c r="C53" s="49" t="s">
        <v>26</v>
      </c>
      <c r="D53" s="50">
        <v>874</v>
      </c>
      <c r="E53" s="51">
        <v>7</v>
      </c>
      <c r="F53" s="51">
        <v>2</v>
      </c>
      <c r="G53" s="47">
        <v>22</v>
      </c>
      <c r="H53" s="52">
        <v>1</v>
      </c>
      <c r="I53" s="52">
        <v>26520</v>
      </c>
      <c r="J53" s="53">
        <v>853</v>
      </c>
      <c r="K53" s="47">
        <v>290</v>
      </c>
      <c r="L53" s="53" t="s">
        <v>60</v>
      </c>
      <c r="M53" s="80">
        <f>M54</f>
        <v>5700</v>
      </c>
      <c r="N53" s="80">
        <f>N54</f>
        <v>5700</v>
      </c>
      <c r="O53" s="80">
        <f>O54</f>
        <v>5700</v>
      </c>
      <c r="P53" s="80">
        <f>P54</f>
        <v>5757</v>
      </c>
      <c r="Q53" s="75">
        <f t="shared" si="0"/>
        <v>22857</v>
      </c>
    </row>
    <row r="54" spans="1:17" s="1" customFormat="1" ht="15.75" customHeight="1">
      <c r="A54" s="45"/>
      <c r="B54" s="48"/>
      <c r="C54" s="113" t="s">
        <v>61</v>
      </c>
      <c r="D54" s="114"/>
      <c r="E54" s="114"/>
      <c r="F54" s="114"/>
      <c r="G54" s="114"/>
      <c r="H54" s="114"/>
      <c r="I54" s="115"/>
      <c r="J54" s="81"/>
      <c r="K54" s="82">
        <v>290</v>
      </c>
      <c r="L54" s="81" t="s">
        <v>100</v>
      </c>
      <c r="M54" s="83">
        <v>5700</v>
      </c>
      <c r="N54" s="83">
        <v>5700</v>
      </c>
      <c r="O54" s="83">
        <v>5700</v>
      </c>
      <c r="P54" s="83">
        <v>5757</v>
      </c>
      <c r="Q54" s="75">
        <f t="shared" si="0"/>
        <v>22857</v>
      </c>
    </row>
    <row r="55" spans="1:17" s="1" customFormat="1" ht="15.75" customHeight="1">
      <c r="A55" s="45"/>
      <c r="B55" s="68" t="s">
        <v>118</v>
      </c>
      <c r="C55" s="49" t="s">
        <v>119</v>
      </c>
      <c r="D55" s="50">
        <v>874</v>
      </c>
      <c r="E55" s="51">
        <v>7</v>
      </c>
      <c r="F55" s="51">
        <v>2</v>
      </c>
      <c r="G55" s="47">
        <v>22</v>
      </c>
      <c r="H55" s="52">
        <v>1</v>
      </c>
      <c r="I55" s="52">
        <v>26520</v>
      </c>
      <c r="J55" s="64">
        <v>244</v>
      </c>
      <c r="K55" s="47">
        <v>300</v>
      </c>
      <c r="L55" s="53" t="s">
        <v>52</v>
      </c>
      <c r="M55" s="76">
        <f>M56+M57</f>
        <v>0</v>
      </c>
      <c r="N55" s="76">
        <f>N56+N57</f>
        <v>0</v>
      </c>
      <c r="O55" s="76">
        <f>O56+O57</f>
        <v>0</v>
      </c>
      <c r="P55" s="76">
        <f>P56+P57</f>
        <v>0</v>
      </c>
      <c r="Q55" s="75">
        <f>M55+N55+O55+P55</f>
        <v>0</v>
      </c>
    </row>
    <row r="56" spans="1:17" s="1" customFormat="1" ht="15.75" customHeight="1">
      <c r="A56" s="45"/>
      <c r="B56" s="68"/>
      <c r="C56" s="106"/>
      <c r="D56" s="107"/>
      <c r="E56" s="52"/>
      <c r="F56" s="52"/>
      <c r="G56" s="65"/>
      <c r="H56" s="52"/>
      <c r="I56" s="52"/>
      <c r="J56" s="70"/>
      <c r="K56" s="82">
        <v>310</v>
      </c>
      <c r="L56" s="81" t="s">
        <v>63</v>
      </c>
      <c r="M56" s="78"/>
      <c r="N56" s="78"/>
      <c r="O56" s="78"/>
      <c r="P56" s="78"/>
      <c r="Q56" s="84"/>
    </row>
    <row r="57" spans="1:17" s="1" customFormat="1" ht="15.75" customHeight="1">
      <c r="A57" s="45"/>
      <c r="B57" s="68"/>
      <c r="C57" s="104"/>
      <c r="D57" s="105"/>
      <c r="E57" s="105"/>
      <c r="F57" s="105"/>
      <c r="G57" s="105"/>
      <c r="H57" s="105"/>
      <c r="I57" s="105"/>
      <c r="J57" s="70"/>
      <c r="K57" s="82">
        <v>340</v>
      </c>
      <c r="L57" s="81" t="s">
        <v>66</v>
      </c>
      <c r="M57" s="78"/>
      <c r="N57" s="78"/>
      <c r="O57" s="78"/>
      <c r="P57" s="78"/>
      <c r="Q57" s="84"/>
    </row>
    <row r="58" spans="1:17" s="1" customFormat="1" ht="85.5" customHeight="1">
      <c r="A58" s="45"/>
      <c r="B58" s="68" t="s">
        <v>68</v>
      </c>
      <c r="C58" s="49" t="s">
        <v>26</v>
      </c>
      <c r="D58" s="50">
        <v>874</v>
      </c>
      <c r="E58" s="51">
        <v>7</v>
      </c>
      <c r="F58" s="51">
        <v>2</v>
      </c>
      <c r="G58" s="47">
        <v>22</v>
      </c>
      <c r="H58" s="52">
        <v>1</v>
      </c>
      <c r="I58" s="52">
        <v>26570</v>
      </c>
      <c r="J58" s="64">
        <v>0</v>
      </c>
      <c r="K58" s="47">
        <v>0</v>
      </c>
      <c r="L58" s="53" t="s">
        <v>52</v>
      </c>
      <c r="M58" s="76">
        <f>M59</f>
        <v>120000</v>
      </c>
      <c r="N58" s="76">
        <f>N59</f>
        <v>112500</v>
      </c>
      <c r="O58" s="76">
        <f>O59</f>
        <v>83600</v>
      </c>
      <c r="P58" s="76">
        <f>P59</f>
        <v>50300</v>
      </c>
      <c r="Q58" s="75">
        <f t="shared" si="0"/>
        <v>366400</v>
      </c>
    </row>
    <row r="59" spans="1:17" s="1" customFormat="1" ht="52.5" customHeight="1">
      <c r="A59" s="45"/>
      <c r="B59" s="48" t="s">
        <v>27</v>
      </c>
      <c r="C59" s="49" t="s">
        <v>26</v>
      </c>
      <c r="D59" s="50">
        <v>874</v>
      </c>
      <c r="E59" s="51">
        <v>7</v>
      </c>
      <c r="F59" s="51">
        <v>2</v>
      </c>
      <c r="G59" s="47">
        <v>22</v>
      </c>
      <c r="H59" s="52">
        <v>1</v>
      </c>
      <c r="I59" s="52">
        <v>26570</v>
      </c>
      <c r="J59" s="64">
        <v>244</v>
      </c>
      <c r="K59" s="47">
        <v>0</v>
      </c>
      <c r="L59" s="53" t="s">
        <v>52</v>
      </c>
      <c r="M59" s="76">
        <f>M60+M61+M62+M63+M64</f>
        <v>120000</v>
      </c>
      <c r="N59" s="76">
        <f>N60+N61+N62+N63+N64</f>
        <v>112500</v>
      </c>
      <c r="O59" s="76">
        <f>O60+O61+O62+O63+O64</f>
        <v>83600</v>
      </c>
      <c r="P59" s="76">
        <f>P60+P61+P62+P63+P64</f>
        <v>50300</v>
      </c>
      <c r="Q59" s="75">
        <f t="shared" si="0"/>
        <v>366400</v>
      </c>
    </row>
    <row r="60" spans="1:17" s="1" customFormat="1" ht="16.5" customHeight="1">
      <c r="A60" s="45"/>
      <c r="B60" s="68"/>
      <c r="C60" s="113" t="s">
        <v>70</v>
      </c>
      <c r="D60" s="114"/>
      <c r="E60" s="114"/>
      <c r="F60" s="114"/>
      <c r="G60" s="114"/>
      <c r="H60" s="114"/>
      <c r="I60" s="115"/>
      <c r="J60" s="64"/>
      <c r="K60" s="47">
        <v>222</v>
      </c>
      <c r="L60" s="53" t="s">
        <v>72</v>
      </c>
      <c r="M60" s="78">
        <v>20000</v>
      </c>
      <c r="N60" s="78">
        <v>6500</v>
      </c>
      <c r="O60" s="78">
        <v>0</v>
      </c>
      <c r="P60" s="78">
        <v>0</v>
      </c>
      <c r="Q60" s="75">
        <f t="shared" si="0"/>
        <v>26500</v>
      </c>
    </row>
    <row r="61" spans="1:17" s="1" customFormat="1" ht="16.5" customHeight="1">
      <c r="A61" s="45"/>
      <c r="B61" s="68"/>
      <c r="C61" s="113" t="s">
        <v>31</v>
      </c>
      <c r="D61" s="114"/>
      <c r="E61" s="114"/>
      <c r="F61" s="114"/>
      <c r="G61" s="114"/>
      <c r="H61" s="114"/>
      <c r="I61" s="115"/>
      <c r="J61" s="64"/>
      <c r="K61" s="47">
        <v>225</v>
      </c>
      <c r="L61" s="53" t="s">
        <v>73</v>
      </c>
      <c r="M61" s="78">
        <v>12000</v>
      </c>
      <c r="N61" s="78">
        <v>6000</v>
      </c>
      <c r="O61" s="78">
        <v>7500</v>
      </c>
      <c r="P61" s="78">
        <v>0</v>
      </c>
      <c r="Q61" s="75">
        <f t="shared" si="0"/>
        <v>25500</v>
      </c>
    </row>
    <row r="62" spans="1:17" s="1" customFormat="1" ht="16.5" customHeight="1">
      <c r="A62" s="45"/>
      <c r="B62" s="68"/>
      <c r="C62" s="113" t="s">
        <v>46</v>
      </c>
      <c r="D62" s="114"/>
      <c r="E62" s="114"/>
      <c r="F62" s="114"/>
      <c r="G62" s="114"/>
      <c r="H62" s="114"/>
      <c r="I62" s="115"/>
      <c r="J62" s="64"/>
      <c r="K62" s="47">
        <v>226</v>
      </c>
      <c r="L62" s="53" t="s">
        <v>74</v>
      </c>
      <c r="M62" s="78">
        <v>38000</v>
      </c>
      <c r="N62" s="78">
        <v>50000</v>
      </c>
      <c r="O62" s="78">
        <v>50000</v>
      </c>
      <c r="P62" s="78">
        <v>300</v>
      </c>
      <c r="Q62" s="75">
        <f t="shared" si="0"/>
        <v>138300</v>
      </c>
    </row>
    <row r="63" spans="1:17" s="1" customFormat="1" ht="16.5" customHeight="1">
      <c r="A63" s="45"/>
      <c r="B63" s="69"/>
      <c r="C63" s="113" t="s">
        <v>71</v>
      </c>
      <c r="D63" s="114"/>
      <c r="E63" s="114"/>
      <c r="F63" s="114"/>
      <c r="G63" s="114"/>
      <c r="H63" s="114"/>
      <c r="I63" s="115"/>
      <c r="J63" s="70"/>
      <c r="K63" s="47">
        <v>340</v>
      </c>
      <c r="L63" s="53" t="s">
        <v>75</v>
      </c>
      <c r="M63" s="78">
        <v>50000</v>
      </c>
      <c r="N63" s="78">
        <v>50000</v>
      </c>
      <c r="O63" s="78">
        <v>26100</v>
      </c>
      <c r="P63" s="78">
        <v>50000</v>
      </c>
      <c r="Q63" s="75">
        <f t="shared" si="0"/>
        <v>176100</v>
      </c>
    </row>
    <row r="64" spans="1:17" s="1" customFormat="1" ht="16.5" customHeight="1">
      <c r="A64" s="45"/>
      <c r="B64" s="69"/>
      <c r="C64" s="113" t="s">
        <v>40</v>
      </c>
      <c r="D64" s="114"/>
      <c r="E64" s="114"/>
      <c r="F64" s="114"/>
      <c r="G64" s="114"/>
      <c r="H64" s="114"/>
      <c r="I64" s="115"/>
      <c r="J64" s="71"/>
      <c r="K64" s="65">
        <v>340</v>
      </c>
      <c r="L64" s="53" t="s">
        <v>66</v>
      </c>
      <c r="M64" s="77">
        <v>0</v>
      </c>
      <c r="N64" s="77">
        <v>0</v>
      </c>
      <c r="O64" s="77">
        <v>0</v>
      </c>
      <c r="P64" s="77">
        <v>0</v>
      </c>
      <c r="Q64" s="75">
        <f t="shared" si="0"/>
        <v>0</v>
      </c>
    </row>
    <row r="65" spans="1:17" s="1" customFormat="1" ht="87" customHeight="1">
      <c r="A65" s="45"/>
      <c r="B65" s="68" t="s">
        <v>107</v>
      </c>
      <c r="C65" s="49" t="s">
        <v>26</v>
      </c>
      <c r="D65" s="50">
        <v>874</v>
      </c>
      <c r="E65" s="51">
        <v>7</v>
      </c>
      <c r="F65" s="51">
        <v>2</v>
      </c>
      <c r="G65" s="47">
        <v>51</v>
      </c>
      <c r="H65" s="52">
        <v>1</v>
      </c>
      <c r="I65" s="99">
        <v>26650</v>
      </c>
      <c r="J65" s="100">
        <v>244</v>
      </c>
      <c r="K65" s="47">
        <v>0</v>
      </c>
      <c r="L65" s="53" t="s">
        <v>52</v>
      </c>
      <c r="M65" s="76">
        <f>M66</f>
        <v>0</v>
      </c>
      <c r="N65" s="76">
        <f>N66</f>
        <v>0</v>
      </c>
      <c r="O65" s="76">
        <f>O66</f>
        <v>0</v>
      </c>
      <c r="P65" s="76">
        <f>P66</f>
        <v>0</v>
      </c>
      <c r="Q65" s="75">
        <f t="shared" si="0"/>
        <v>0</v>
      </c>
    </row>
    <row r="66" spans="1:17" s="1" customFormat="1" ht="36.75" customHeight="1">
      <c r="A66" s="45"/>
      <c r="B66" s="69"/>
      <c r="C66" s="113" t="s">
        <v>82</v>
      </c>
      <c r="D66" s="114"/>
      <c r="E66" s="114"/>
      <c r="F66" s="114"/>
      <c r="G66" s="114"/>
      <c r="H66" s="114"/>
      <c r="I66" s="115"/>
      <c r="J66" s="101"/>
      <c r="K66" s="47">
        <v>225</v>
      </c>
      <c r="L66" s="53" t="s">
        <v>91</v>
      </c>
      <c r="M66" s="78">
        <v>0</v>
      </c>
      <c r="N66" s="78">
        <v>0</v>
      </c>
      <c r="O66" s="78">
        <v>0</v>
      </c>
      <c r="P66" s="78">
        <v>0</v>
      </c>
      <c r="Q66" s="75">
        <f t="shared" si="0"/>
        <v>0</v>
      </c>
    </row>
    <row r="67" spans="1:17" s="1" customFormat="1" ht="36.75" customHeight="1">
      <c r="A67" s="45"/>
      <c r="B67" s="68" t="s">
        <v>120</v>
      </c>
      <c r="C67" s="49" t="s">
        <v>26</v>
      </c>
      <c r="D67" s="50">
        <v>874</v>
      </c>
      <c r="E67" s="51">
        <v>7</v>
      </c>
      <c r="F67" s="51">
        <v>2</v>
      </c>
      <c r="G67" s="47">
        <v>150</v>
      </c>
      <c r="H67" s="52">
        <v>3</v>
      </c>
      <c r="I67" s="99">
        <v>26440</v>
      </c>
      <c r="J67" s="100">
        <v>244</v>
      </c>
      <c r="K67" s="47">
        <v>0</v>
      </c>
      <c r="L67" s="53" t="s">
        <v>52</v>
      </c>
      <c r="M67" s="76">
        <f>M68</f>
        <v>0</v>
      </c>
      <c r="N67" s="76">
        <f>N68</f>
        <v>0</v>
      </c>
      <c r="O67" s="76">
        <f>O68</f>
        <v>52000</v>
      </c>
      <c r="P67" s="76">
        <f>P68</f>
        <v>0</v>
      </c>
      <c r="Q67" s="75">
        <f t="shared" si="0"/>
        <v>52000</v>
      </c>
    </row>
    <row r="68" spans="1:17" s="1" customFormat="1" ht="36.75" customHeight="1">
      <c r="A68" s="45"/>
      <c r="B68" s="69"/>
      <c r="C68" s="113" t="s">
        <v>31</v>
      </c>
      <c r="D68" s="114"/>
      <c r="E68" s="114"/>
      <c r="F68" s="114"/>
      <c r="G68" s="114"/>
      <c r="H68" s="114"/>
      <c r="I68" s="115"/>
      <c r="J68" s="101"/>
      <c r="K68" s="47">
        <v>225</v>
      </c>
      <c r="L68" s="53" t="s">
        <v>73</v>
      </c>
      <c r="M68" s="78">
        <v>0</v>
      </c>
      <c r="N68" s="78">
        <v>0</v>
      </c>
      <c r="O68" s="78">
        <v>52000</v>
      </c>
      <c r="P68" s="78">
        <v>0</v>
      </c>
      <c r="Q68" s="75">
        <f t="shared" si="0"/>
        <v>52000</v>
      </c>
    </row>
    <row r="69" spans="1:17" s="1" customFormat="1" ht="16.5" customHeight="1">
      <c r="A69" s="45"/>
      <c r="B69" s="68" t="s">
        <v>121</v>
      </c>
      <c r="C69" s="49" t="s">
        <v>26</v>
      </c>
      <c r="D69" s="50">
        <v>874</v>
      </c>
      <c r="E69" s="51">
        <v>7</v>
      </c>
      <c r="F69" s="51">
        <v>2</v>
      </c>
      <c r="G69" s="47">
        <v>899</v>
      </c>
      <c r="H69" s="52">
        <v>0</v>
      </c>
      <c r="I69" s="52">
        <v>26340</v>
      </c>
      <c r="J69" s="102">
        <v>244</v>
      </c>
      <c r="K69" s="65">
        <v>225</v>
      </c>
      <c r="L69" s="53" t="s">
        <v>52</v>
      </c>
      <c r="M69" s="80">
        <f>M70</f>
        <v>0</v>
      </c>
      <c r="N69" s="80">
        <f>N70</f>
        <v>0</v>
      </c>
      <c r="O69" s="80">
        <f>O70</f>
        <v>0</v>
      </c>
      <c r="P69" s="80">
        <f>P70</f>
        <v>0</v>
      </c>
      <c r="Q69" s="75">
        <f t="shared" si="0"/>
        <v>0</v>
      </c>
    </row>
    <row r="70" spans="1:17" s="1" customFormat="1" ht="16.5" customHeight="1">
      <c r="A70" s="45"/>
      <c r="B70" s="69"/>
      <c r="C70" s="113" t="s">
        <v>82</v>
      </c>
      <c r="D70" s="114"/>
      <c r="E70" s="114"/>
      <c r="F70" s="114"/>
      <c r="G70" s="114"/>
      <c r="H70" s="114"/>
      <c r="I70" s="115"/>
      <c r="J70" s="102">
        <v>244</v>
      </c>
      <c r="K70" s="65">
        <v>225</v>
      </c>
      <c r="L70" s="53" t="s">
        <v>91</v>
      </c>
      <c r="M70" s="83">
        <v>0</v>
      </c>
      <c r="N70" s="83">
        <v>0</v>
      </c>
      <c r="O70" s="83">
        <v>0</v>
      </c>
      <c r="P70" s="83">
        <v>0</v>
      </c>
      <c r="Q70" s="75">
        <f t="shared" si="0"/>
        <v>0</v>
      </c>
    </row>
    <row r="71" spans="1:17" s="1" customFormat="1" ht="16.5" customHeight="1">
      <c r="A71" s="45"/>
      <c r="B71" s="68" t="s">
        <v>108</v>
      </c>
      <c r="C71" s="49" t="s">
        <v>26</v>
      </c>
      <c r="D71" s="50">
        <v>874</v>
      </c>
      <c r="E71" s="51">
        <v>7</v>
      </c>
      <c r="F71" s="51">
        <v>2</v>
      </c>
      <c r="G71" s="47">
        <v>22</v>
      </c>
      <c r="H71" s="52">
        <v>1</v>
      </c>
      <c r="I71" s="52">
        <v>26660</v>
      </c>
      <c r="J71" s="64">
        <v>244</v>
      </c>
      <c r="K71" s="65">
        <v>225</v>
      </c>
      <c r="L71" s="53" t="s">
        <v>90</v>
      </c>
      <c r="M71" s="80">
        <f>M72</f>
        <v>0</v>
      </c>
      <c r="N71" s="80">
        <f>N72</f>
        <v>0</v>
      </c>
      <c r="O71" s="80">
        <f>O72</f>
        <v>0</v>
      </c>
      <c r="P71" s="80">
        <f>P72</f>
        <v>0</v>
      </c>
      <c r="Q71" s="75">
        <f t="shared" si="0"/>
        <v>0</v>
      </c>
    </row>
    <row r="72" spans="1:17" s="1" customFormat="1" ht="102" customHeight="1">
      <c r="A72" s="45"/>
      <c r="B72" s="69"/>
      <c r="C72" s="113" t="s">
        <v>82</v>
      </c>
      <c r="D72" s="114"/>
      <c r="E72" s="114"/>
      <c r="F72" s="114"/>
      <c r="G72" s="114"/>
      <c r="H72" s="114"/>
      <c r="I72" s="115"/>
      <c r="J72" s="102">
        <v>244</v>
      </c>
      <c r="K72" s="65">
        <v>225</v>
      </c>
      <c r="L72" s="53" t="s">
        <v>91</v>
      </c>
      <c r="M72" s="83">
        <v>0</v>
      </c>
      <c r="N72" s="83">
        <v>0</v>
      </c>
      <c r="O72" s="83">
        <v>0</v>
      </c>
      <c r="P72" s="83">
        <v>0</v>
      </c>
      <c r="Q72" s="75">
        <f t="shared" si="0"/>
        <v>0</v>
      </c>
    </row>
    <row r="73" spans="1:17" s="1" customFormat="1" ht="15.75" customHeight="1">
      <c r="A73" s="45"/>
      <c r="B73" s="48" t="s">
        <v>76</v>
      </c>
      <c r="C73" s="108" t="s">
        <v>77</v>
      </c>
      <c r="D73" s="50">
        <v>874</v>
      </c>
      <c r="E73" s="110">
        <v>7</v>
      </c>
      <c r="F73" s="51">
        <v>2</v>
      </c>
      <c r="G73" s="47">
        <v>22</v>
      </c>
      <c r="H73" s="52">
        <v>2</v>
      </c>
      <c r="I73" s="99">
        <v>82500</v>
      </c>
      <c r="J73" s="102">
        <v>0</v>
      </c>
      <c r="K73" s="47">
        <v>0</v>
      </c>
      <c r="L73" s="53" t="s">
        <v>52</v>
      </c>
      <c r="M73" s="80">
        <f>M74</f>
        <v>397000</v>
      </c>
      <c r="N73" s="80">
        <f>N74</f>
        <v>313000</v>
      </c>
      <c r="O73" s="80">
        <f>O74</f>
        <v>149900</v>
      </c>
      <c r="P73" s="80">
        <f>P74</f>
        <v>422700</v>
      </c>
      <c r="Q73" s="75">
        <f t="shared" si="0"/>
        <v>1282600</v>
      </c>
    </row>
    <row r="74" spans="1:17" s="1" customFormat="1" ht="15.75" customHeight="1">
      <c r="A74" s="45"/>
      <c r="B74" s="48" t="s">
        <v>27</v>
      </c>
      <c r="C74" s="108" t="s">
        <v>77</v>
      </c>
      <c r="D74" s="50">
        <v>874</v>
      </c>
      <c r="E74" s="51">
        <v>7</v>
      </c>
      <c r="F74" s="51">
        <v>2</v>
      </c>
      <c r="G74" s="47">
        <v>22</v>
      </c>
      <c r="H74" s="52">
        <v>2</v>
      </c>
      <c r="I74" s="99">
        <v>82500</v>
      </c>
      <c r="J74" s="64">
        <v>244</v>
      </c>
      <c r="K74" s="47">
        <v>0</v>
      </c>
      <c r="L74" s="53" t="s">
        <v>52</v>
      </c>
      <c r="M74" s="76">
        <f>M75+M77+M76</f>
        <v>397000</v>
      </c>
      <c r="N74" s="76">
        <f>N75+N77+N76</f>
        <v>313000</v>
      </c>
      <c r="O74" s="76">
        <f>O75+O77+O76</f>
        <v>149900</v>
      </c>
      <c r="P74" s="76">
        <f>P75+P77+P76</f>
        <v>422700</v>
      </c>
      <c r="Q74" s="75">
        <f t="shared" si="0"/>
        <v>1282600</v>
      </c>
    </row>
    <row r="75" spans="1:17" s="1" customFormat="1" ht="19.5" customHeight="1">
      <c r="A75" s="45"/>
      <c r="B75" s="69"/>
      <c r="C75" s="113" t="s">
        <v>65</v>
      </c>
      <c r="D75" s="114"/>
      <c r="E75" s="114"/>
      <c r="F75" s="114"/>
      <c r="G75" s="114"/>
      <c r="H75" s="114"/>
      <c r="I75" s="115"/>
      <c r="J75" s="70"/>
      <c r="K75" s="47">
        <v>226</v>
      </c>
      <c r="L75" s="53" t="s">
        <v>67</v>
      </c>
      <c r="M75" s="78">
        <v>397000</v>
      </c>
      <c r="N75" s="78">
        <v>313000</v>
      </c>
      <c r="O75" s="78">
        <v>149900</v>
      </c>
      <c r="P75" s="78">
        <v>422700</v>
      </c>
      <c r="Q75" s="75">
        <f t="shared" si="0"/>
        <v>1282600</v>
      </c>
    </row>
    <row r="76" spans="1:17" s="1" customFormat="1" ht="15.75" customHeight="1">
      <c r="A76" s="45"/>
      <c r="B76" s="69"/>
      <c r="C76" s="113" t="s">
        <v>101</v>
      </c>
      <c r="D76" s="114"/>
      <c r="E76" s="114"/>
      <c r="F76" s="114"/>
      <c r="G76" s="114"/>
      <c r="H76" s="114"/>
      <c r="I76" s="115"/>
      <c r="J76" s="70"/>
      <c r="K76" s="47">
        <v>290</v>
      </c>
      <c r="L76" s="53" t="s">
        <v>100</v>
      </c>
      <c r="M76" s="78">
        <v>0</v>
      </c>
      <c r="N76" s="78">
        <v>0</v>
      </c>
      <c r="O76" s="78">
        <v>0</v>
      </c>
      <c r="P76" s="78">
        <v>0</v>
      </c>
      <c r="Q76" s="75">
        <f t="shared" si="0"/>
        <v>0</v>
      </c>
    </row>
    <row r="77" spans="1:17" s="1" customFormat="1" ht="15.75" customHeight="1">
      <c r="A77" s="45"/>
      <c r="B77" s="69"/>
      <c r="C77" s="113" t="s">
        <v>56</v>
      </c>
      <c r="D77" s="114"/>
      <c r="E77" s="114"/>
      <c r="F77" s="114"/>
      <c r="G77" s="114"/>
      <c r="H77" s="114"/>
      <c r="I77" s="115"/>
      <c r="J77" s="70"/>
      <c r="K77" s="47">
        <v>340</v>
      </c>
      <c r="L77" s="53" t="s">
        <v>57</v>
      </c>
      <c r="M77" s="78">
        <v>0</v>
      </c>
      <c r="N77" s="78">
        <v>0</v>
      </c>
      <c r="O77" s="78">
        <v>0</v>
      </c>
      <c r="P77" s="78">
        <v>0</v>
      </c>
      <c r="Q77" s="75">
        <f t="shared" si="0"/>
        <v>0</v>
      </c>
    </row>
    <row r="78" spans="1:17" s="1" customFormat="1" ht="15.75" customHeight="1">
      <c r="A78" s="45"/>
      <c r="B78" s="48" t="s">
        <v>33</v>
      </c>
      <c r="C78" s="108" t="s">
        <v>34</v>
      </c>
      <c r="D78" s="50">
        <v>874</v>
      </c>
      <c r="E78" s="51">
        <v>7</v>
      </c>
      <c r="F78" s="51">
        <v>2</v>
      </c>
      <c r="G78" s="47">
        <v>22</v>
      </c>
      <c r="H78" s="52">
        <v>2</v>
      </c>
      <c r="I78" s="99">
        <v>82530</v>
      </c>
      <c r="J78" s="102">
        <v>0</v>
      </c>
      <c r="K78" s="47">
        <v>0</v>
      </c>
      <c r="L78" s="53" t="s">
        <v>52</v>
      </c>
      <c r="M78" s="80">
        <f>M79+M82+M84</f>
        <v>58200</v>
      </c>
      <c r="N78" s="80">
        <f>N79+N82+N84</f>
        <v>651350</v>
      </c>
      <c r="O78" s="80">
        <f>O79+O82+O84</f>
        <v>29050</v>
      </c>
      <c r="P78" s="80">
        <f>P79+P82+P84</f>
        <v>58200</v>
      </c>
      <c r="Q78" s="75">
        <f t="shared" si="0"/>
        <v>796800</v>
      </c>
    </row>
    <row r="79" spans="1:17" s="1" customFormat="1" ht="15.75" customHeight="1">
      <c r="A79" s="45"/>
      <c r="B79" s="46" t="s">
        <v>37</v>
      </c>
      <c r="C79" s="108" t="s">
        <v>34</v>
      </c>
      <c r="D79" s="50">
        <v>874</v>
      </c>
      <c r="E79" s="51">
        <v>7</v>
      </c>
      <c r="F79" s="51">
        <v>2</v>
      </c>
      <c r="G79" s="47">
        <v>22</v>
      </c>
      <c r="H79" s="52">
        <v>2</v>
      </c>
      <c r="I79" s="99">
        <v>82530</v>
      </c>
      <c r="J79" s="102">
        <v>111</v>
      </c>
      <c r="K79" s="65">
        <v>210</v>
      </c>
      <c r="L79" s="53" t="s">
        <v>52</v>
      </c>
      <c r="M79" s="94">
        <f>M80+M81</f>
        <v>58200</v>
      </c>
      <c r="N79" s="94">
        <f>N80+N81</f>
        <v>118950</v>
      </c>
      <c r="O79" s="94">
        <f>O80+O81</f>
        <v>29050</v>
      </c>
      <c r="P79" s="94">
        <f>P80+P81</f>
        <v>58200</v>
      </c>
      <c r="Q79" s="75">
        <f t="shared" si="0"/>
        <v>264400</v>
      </c>
    </row>
    <row r="80" spans="1:17" s="1" customFormat="1" ht="42" customHeight="1">
      <c r="A80" s="45"/>
      <c r="B80" s="72"/>
      <c r="C80" s="113" t="s">
        <v>35</v>
      </c>
      <c r="D80" s="114"/>
      <c r="E80" s="114"/>
      <c r="F80" s="114"/>
      <c r="G80" s="114"/>
      <c r="H80" s="114"/>
      <c r="I80" s="115"/>
      <c r="J80" s="53">
        <v>111</v>
      </c>
      <c r="K80" s="53">
        <v>211</v>
      </c>
      <c r="L80" s="53" t="s">
        <v>102</v>
      </c>
      <c r="M80" s="77">
        <v>44700</v>
      </c>
      <c r="N80" s="77">
        <v>91290</v>
      </c>
      <c r="O80" s="77">
        <v>22300</v>
      </c>
      <c r="P80" s="77">
        <v>44700</v>
      </c>
      <c r="Q80" s="75">
        <f t="shared" si="0"/>
        <v>202990</v>
      </c>
    </row>
    <row r="81" spans="1:17" s="1" customFormat="1" ht="32.25" customHeight="1">
      <c r="A81" s="45"/>
      <c r="B81" s="72"/>
      <c r="C81" s="113" t="s">
        <v>36</v>
      </c>
      <c r="D81" s="114"/>
      <c r="E81" s="114"/>
      <c r="F81" s="114"/>
      <c r="G81" s="114"/>
      <c r="H81" s="114"/>
      <c r="I81" s="115"/>
      <c r="J81" s="53">
        <v>111</v>
      </c>
      <c r="K81" s="53">
        <v>213</v>
      </c>
      <c r="L81" s="53" t="s">
        <v>103</v>
      </c>
      <c r="M81" s="77">
        <v>13500</v>
      </c>
      <c r="N81" s="77">
        <v>27660</v>
      </c>
      <c r="O81" s="77">
        <v>6750</v>
      </c>
      <c r="P81" s="77">
        <v>13500</v>
      </c>
      <c r="Q81" s="75">
        <f t="shared" si="0"/>
        <v>61410</v>
      </c>
    </row>
    <row r="82" spans="1:17" s="1" customFormat="1" ht="18" customHeight="1">
      <c r="A82" s="45"/>
      <c r="B82" s="48" t="s">
        <v>27</v>
      </c>
      <c r="C82" s="108" t="s">
        <v>34</v>
      </c>
      <c r="D82" s="50">
        <v>874</v>
      </c>
      <c r="E82" s="51">
        <v>7</v>
      </c>
      <c r="F82" s="51">
        <v>2</v>
      </c>
      <c r="G82" s="47">
        <v>22</v>
      </c>
      <c r="H82" s="52">
        <v>2</v>
      </c>
      <c r="I82" s="99">
        <v>82530</v>
      </c>
      <c r="J82" s="53">
        <v>244</v>
      </c>
      <c r="K82" s="47">
        <v>0</v>
      </c>
      <c r="L82" s="53" t="s">
        <v>52</v>
      </c>
      <c r="M82" s="80">
        <f>M83</f>
        <v>0</v>
      </c>
      <c r="N82" s="80">
        <f>N83</f>
        <v>0</v>
      </c>
      <c r="O82" s="80">
        <f>O83</f>
        <v>0</v>
      </c>
      <c r="P82" s="80">
        <f>P83</f>
        <v>0</v>
      </c>
      <c r="Q82" s="75">
        <f t="shared" si="0"/>
        <v>0</v>
      </c>
    </row>
    <row r="83" spans="1:17" s="1" customFormat="1" ht="15.75" customHeight="1">
      <c r="A83" s="45"/>
      <c r="B83" s="48"/>
      <c r="C83" s="113" t="s">
        <v>48</v>
      </c>
      <c r="D83" s="114"/>
      <c r="E83" s="114"/>
      <c r="F83" s="114"/>
      <c r="G83" s="114"/>
      <c r="H83" s="114"/>
      <c r="I83" s="115"/>
      <c r="J83" s="53">
        <v>244</v>
      </c>
      <c r="K83" s="47">
        <v>222</v>
      </c>
      <c r="L83" s="53" t="s">
        <v>104</v>
      </c>
      <c r="M83" s="83">
        <v>0</v>
      </c>
      <c r="N83" s="83">
        <v>0</v>
      </c>
      <c r="O83" s="83">
        <v>0</v>
      </c>
      <c r="P83" s="83">
        <v>0</v>
      </c>
      <c r="Q83" s="75">
        <f t="shared" si="0"/>
        <v>0</v>
      </c>
    </row>
    <row r="84" spans="1:17" s="1" customFormat="1" ht="36" customHeight="1">
      <c r="A84" s="45"/>
      <c r="B84" s="48" t="s">
        <v>49</v>
      </c>
      <c r="C84" s="108" t="s">
        <v>34</v>
      </c>
      <c r="D84" s="50">
        <v>874</v>
      </c>
      <c r="E84" s="51">
        <v>7</v>
      </c>
      <c r="F84" s="51">
        <v>2</v>
      </c>
      <c r="G84" s="47">
        <v>22</v>
      </c>
      <c r="H84" s="52">
        <v>2</v>
      </c>
      <c r="I84" s="99">
        <v>82530</v>
      </c>
      <c r="J84" s="53">
        <v>321</v>
      </c>
      <c r="K84" s="47">
        <v>0</v>
      </c>
      <c r="L84" s="53" t="s">
        <v>52</v>
      </c>
      <c r="M84" s="80">
        <f>M85</f>
        <v>0</v>
      </c>
      <c r="N84" s="80">
        <f>N85</f>
        <v>532400</v>
      </c>
      <c r="O84" s="80">
        <f>O85</f>
        <v>0</v>
      </c>
      <c r="P84" s="80">
        <f>P85</f>
        <v>0</v>
      </c>
      <c r="Q84" s="75">
        <f t="shared" si="0"/>
        <v>532400</v>
      </c>
    </row>
    <row r="85" spans="1:17" s="1" customFormat="1" ht="15.75" customHeight="1">
      <c r="A85" s="45"/>
      <c r="B85" s="48"/>
      <c r="C85" s="113" t="s">
        <v>50</v>
      </c>
      <c r="D85" s="114"/>
      <c r="E85" s="114"/>
      <c r="F85" s="114"/>
      <c r="G85" s="114"/>
      <c r="H85" s="114"/>
      <c r="I85" s="115"/>
      <c r="J85" s="53">
        <v>321</v>
      </c>
      <c r="K85" s="47">
        <v>262</v>
      </c>
      <c r="L85" s="53" t="s">
        <v>105</v>
      </c>
      <c r="M85" s="83">
        <v>0</v>
      </c>
      <c r="N85" s="83">
        <v>532400</v>
      </c>
      <c r="O85" s="83">
        <v>0</v>
      </c>
      <c r="P85" s="83">
        <v>0</v>
      </c>
      <c r="Q85" s="75">
        <f t="shared" si="0"/>
        <v>532400</v>
      </c>
    </row>
    <row r="86" spans="1:17" s="1" customFormat="1" ht="31.5">
      <c r="A86" s="45"/>
      <c r="B86" s="48" t="s">
        <v>51</v>
      </c>
      <c r="C86" s="108" t="s">
        <v>122</v>
      </c>
      <c r="D86" s="50">
        <v>874</v>
      </c>
      <c r="E86" s="110">
        <v>7</v>
      </c>
      <c r="F86" s="51">
        <v>2</v>
      </c>
      <c r="G86" s="47">
        <v>22</v>
      </c>
      <c r="H86" s="111">
        <v>1</v>
      </c>
      <c r="I86" s="112">
        <v>82910</v>
      </c>
      <c r="J86" s="53">
        <v>0</v>
      </c>
      <c r="K86" s="47">
        <v>0</v>
      </c>
      <c r="L86" s="53" t="s">
        <v>52</v>
      </c>
      <c r="M86" s="80">
        <f>M87+M92+M97</f>
        <v>5688760</v>
      </c>
      <c r="N86" s="80">
        <f>N87+N92+N97</f>
        <v>8331480</v>
      </c>
      <c r="O86" s="80">
        <f>O87+O92+O97</f>
        <v>2176100</v>
      </c>
      <c r="P86" s="80">
        <f>P87+P92+P97</f>
        <v>424264</v>
      </c>
      <c r="Q86" s="75">
        <f t="shared" si="0"/>
        <v>16620604</v>
      </c>
    </row>
    <row r="87" spans="1:17" s="1" customFormat="1" ht="15.75" customHeight="1">
      <c r="A87" s="45"/>
      <c r="B87" s="48" t="s">
        <v>37</v>
      </c>
      <c r="C87" s="108" t="s">
        <v>122</v>
      </c>
      <c r="D87" s="50">
        <v>874</v>
      </c>
      <c r="E87" s="110">
        <v>7</v>
      </c>
      <c r="F87" s="51">
        <v>2</v>
      </c>
      <c r="G87" s="47">
        <v>22</v>
      </c>
      <c r="H87" s="111">
        <v>1</v>
      </c>
      <c r="I87" s="112">
        <v>82910</v>
      </c>
      <c r="J87" s="53">
        <v>111</v>
      </c>
      <c r="K87" s="47">
        <v>210</v>
      </c>
      <c r="L87" s="53" t="s">
        <v>52</v>
      </c>
      <c r="M87" s="80">
        <f>M88+M89+M90</f>
        <v>5287460</v>
      </c>
      <c r="N87" s="80">
        <f>N88+N89+N90</f>
        <v>7930150</v>
      </c>
      <c r="O87" s="80">
        <f>O88+O89+O90</f>
        <v>1774770</v>
      </c>
      <c r="P87" s="80">
        <f>P88+P89+P90</f>
        <v>80</v>
      </c>
      <c r="Q87" s="75">
        <f t="shared" si="0"/>
        <v>14992460</v>
      </c>
    </row>
    <row r="88" spans="1:17" s="1" customFormat="1" ht="15.75" customHeight="1">
      <c r="A88" s="45"/>
      <c r="B88" s="48"/>
      <c r="C88" s="113" t="s">
        <v>35</v>
      </c>
      <c r="D88" s="114"/>
      <c r="E88" s="114"/>
      <c r="F88" s="114"/>
      <c r="G88" s="114"/>
      <c r="H88" s="114"/>
      <c r="I88" s="115"/>
      <c r="J88" s="81"/>
      <c r="K88" s="47">
        <v>211</v>
      </c>
      <c r="L88" s="53" t="s">
        <v>102</v>
      </c>
      <c r="M88" s="83">
        <v>4060000</v>
      </c>
      <c r="N88" s="83">
        <v>6090000</v>
      </c>
      <c r="O88" s="83">
        <v>1364530</v>
      </c>
      <c r="P88" s="83">
        <v>0</v>
      </c>
      <c r="Q88" s="75">
        <f t="shared" si="0"/>
        <v>11514530</v>
      </c>
    </row>
    <row r="89" spans="1:17" s="1" customFormat="1" ht="15.75" customHeight="1">
      <c r="A89" s="45"/>
      <c r="B89" s="48"/>
      <c r="C89" s="113" t="s">
        <v>36</v>
      </c>
      <c r="D89" s="114"/>
      <c r="E89" s="114"/>
      <c r="F89" s="114"/>
      <c r="G89" s="114"/>
      <c r="H89" s="114"/>
      <c r="I89" s="115"/>
      <c r="J89" s="81"/>
      <c r="K89" s="47">
        <v>213</v>
      </c>
      <c r="L89" s="53" t="s">
        <v>103</v>
      </c>
      <c r="M89" s="83">
        <v>1227310</v>
      </c>
      <c r="N89" s="83">
        <v>1840000</v>
      </c>
      <c r="O89" s="83">
        <v>410090</v>
      </c>
      <c r="P89" s="83">
        <v>0</v>
      </c>
      <c r="Q89" s="75">
        <f t="shared" si="0"/>
        <v>3477400</v>
      </c>
    </row>
    <row r="90" spans="2:17" s="1" customFormat="1" ht="15.75" customHeight="1">
      <c r="B90" s="48" t="s">
        <v>55</v>
      </c>
      <c r="C90" s="108" t="s">
        <v>122</v>
      </c>
      <c r="D90" s="50">
        <v>874</v>
      </c>
      <c r="E90" s="110">
        <v>7</v>
      </c>
      <c r="F90" s="51">
        <v>2</v>
      </c>
      <c r="G90" s="47">
        <v>22</v>
      </c>
      <c r="H90" s="111">
        <v>1</v>
      </c>
      <c r="I90" s="112">
        <v>82910</v>
      </c>
      <c r="J90" s="53">
        <v>112</v>
      </c>
      <c r="K90" s="47">
        <v>212</v>
      </c>
      <c r="L90" s="53" t="s">
        <v>52</v>
      </c>
      <c r="M90" s="80">
        <f>M91</f>
        <v>150</v>
      </c>
      <c r="N90" s="80">
        <f>N91</f>
        <v>150</v>
      </c>
      <c r="O90" s="80">
        <f>O91</f>
        <v>150</v>
      </c>
      <c r="P90" s="80">
        <f>P91</f>
        <v>80</v>
      </c>
      <c r="Q90" s="75">
        <f t="shared" si="0"/>
        <v>530</v>
      </c>
    </row>
    <row r="91" spans="2:17" s="1" customFormat="1" ht="15.75" customHeight="1">
      <c r="B91" s="48"/>
      <c r="C91" s="113" t="s">
        <v>53</v>
      </c>
      <c r="D91" s="114"/>
      <c r="E91" s="114"/>
      <c r="F91" s="114"/>
      <c r="G91" s="114"/>
      <c r="H91" s="114"/>
      <c r="I91" s="115"/>
      <c r="J91" s="81"/>
      <c r="K91" s="47">
        <v>212</v>
      </c>
      <c r="L91" s="53" t="s">
        <v>54</v>
      </c>
      <c r="M91" s="83">
        <v>150</v>
      </c>
      <c r="N91" s="83">
        <v>150</v>
      </c>
      <c r="O91" s="83">
        <v>150</v>
      </c>
      <c r="P91" s="83">
        <v>80</v>
      </c>
      <c r="Q91" s="75">
        <f t="shared" si="0"/>
        <v>530</v>
      </c>
    </row>
    <row r="92" spans="2:17" s="1" customFormat="1" ht="18" customHeight="1">
      <c r="B92" s="48" t="s">
        <v>27</v>
      </c>
      <c r="C92" s="108" t="s">
        <v>122</v>
      </c>
      <c r="D92" s="50">
        <v>874</v>
      </c>
      <c r="E92" s="110">
        <v>7</v>
      </c>
      <c r="F92" s="51">
        <v>2</v>
      </c>
      <c r="G92" s="47">
        <v>22</v>
      </c>
      <c r="H92" s="111">
        <v>1</v>
      </c>
      <c r="I92" s="112">
        <v>82910</v>
      </c>
      <c r="J92" s="53">
        <v>244</v>
      </c>
      <c r="K92" s="47">
        <v>0</v>
      </c>
      <c r="L92" s="53" t="s">
        <v>52</v>
      </c>
      <c r="M92" s="80">
        <f>M93+M94+M95+M96</f>
        <v>300370</v>
      </c>
      <c r="N92" s="80">
        <f>N93+N94+N95+N96</f>
        <v>300400</v>
      </c>
      <c r="O92" s="80">
        <f>O93+O94+O95+O96</f>
        <v>300400</v>
      </c>
      <c r="P92" s="80">
        <f>P93+P94+P95+P96</f>
        <v>323244</v>
      </c>
      <c r="Q92" s="75">
        <f>Q93+Q94+Q95+Q96</f>
        <v>1224414</v>
      </c>
    </row>
    <row r="93" spans="2:17" s="1" customFormat="1" ht="14.25" customHeight="1">
      <c r="B93" s="63"/>
      <c r="C93" s="121" t="s">
        <v>38</v>
      </c>
      <c r="D93" s="122"/>
      <c r="E93" s="122"/>
      <c r="F93" s="122"/>
      <c r="G93" s="122"/>
      <c r="H93" s="122"/>
      <c r="I93" s="123"/>
      <c r="J93" s="101"/>
      <c r="K93" s="109">
        <v>221</v>
      </c>
      <c r="L93" s="64" t="s">
        <v>83</v>
      </c>
      <c r="M93" s="78">
        <v>14550</v>
      </c>
      <c r="N93" s="78">
        <v>14550</v>
      </c>
      <c r="O93" s="78">
        <v>14550</v>
      </c>
      <c r="P93" s="78">
        <v>14550</v>
      </c>
      <c r="Q93" s="97">
        <f aca="true" t="shared" si="1" ref="Q93:Q99">M93+N93+O93+P93</f>
        <v>58200</v>
      </c>
    </row>
    <row r="94" spans="2:17" s="1" customFormat="1" ht="15.75" customHeight="1">
      <c r="B94" s="46"/>
      <c r="C94" s="113" t="s">
        <v>32</v>
      </c>
      <c r="D94" s="114"/>
      <c r="E94" s="114"/>
      <c r="F94" s="114"/>
      <c r="G94" s="114"/>
      <c r="H94" s="114"/>
      <c r="I94" s="115"/>
      <c r="J94" s="71"/>
      <c r="K94" s="47">
        <v>226</v>
      </c>
      <c r="L94" s="53" t="s">
        <v>74</v>
      </c>
      <c r="M94" s="78">
        <v>12460</v>
      </c>
      <c r="N94" s="83">
        <v>12460</v>
      </c>
      <c r="O94" s="83">
        <v>12460</v>
      </c>
      <c r="P94" s="83">
        <v>12470</v>
      </c>
      <c r="Q94" s="75">
        <f t="shared" si="1"/>
        <v>49850</v>
      </c>
    </row>
    <row r="95" spans="2:17" s="1" customFormat="1" ht="15.75" customHeight="1">
      <c r="B95" s="46"/>
      <c r="C95" s="113" t="s">
        <v>39</v>
      </c>
      <c r="D95" s="114"/>
      <c r="E95" s="114"/>
      <c r="F95" s="114"/>
      <c r="G95" s="114"/>
      <c r="H95" s="114"/>
      <c r="I95" s="115"/>
      <c r="J95" s="71"/>
      <c r="K95" s="47">
        <v>310</v>
      </c>
      <c r="L95" s="53" t="s">
        <v>63</v>
      </c>
      <c r="M95" s="78">
        <f>257810-14550</f>
        <v>243260</v>
      </c>
      <c r="N95" s="83">
        <f>257810-14550</f>
        <v>243260</v>
      </c>
      <c r="O95" s="83">
        <f>257810-14550</f>
        <v>243260</v>
      </c>
      <c r="P95" s="83">
        <f>257820-14550+22834</f>
        <v>266104</v>
      </c>
      <c r="Q95" s="75">
        <f t="shared" si="1"/>
        <v>995884</v>
      </c>
    </row>
    <row r="96" spans="2:17" ht="15.75" customHeight="1">
      <c r="B96" s="73"/>
      <c r="C96" s="126" t="s">
        <v>40</v>
      </c>
      <c r="D96" s="126"/>
      <c r="E96" s="126"/>
      <c r="F96" s="126"/>
      <c r="G96" s="126"/>
      <c r="H96" s="126"/>
      <c r="I96" s="126"/>
      <c r="J96" s="81"/>
      <c r="K96" s="53">
        <v>340</v>
      </c>
      <c r="L96" s="53" t="s">
        <v>66</v>
      </c>
      <c r="M96" s="77">
        <f>30130-30</f>
        <v>30100</v>
      </c>
      <c r="N96" s="77">
        <v>30130</v>
      </c>
      <c r="O96" s="77">
        <v>30130</v>
      </c>
      <c r="P96" s="77">
        <v>30120</v>
      </c>
      <c r="Q96" s="94">
        <f t="shared" si="1"/>
        <v>120480</v>
      </c>
    </row>
    <row r="97" spans="2:17" ht="31.5">
      <c r="B97" s="48" t="s">
        <v>51</v>
      </c>
      <c r="C97" s="108" t="s">
        <v>122</v>
      </c>
      <c r="D97" s="50">
        <v>874</v>
      </c>
      <c r="E97" s="110">
        <v>7</v>
      </c>
      <c r="F97" s="51">
        <v>3</v>
      </c>
      <c r="G97" s="47">
        <v>22</v>
      </c>
      <c r="H97" s="111">
        <v>1</v>
      </c>
      <c r="I97" s="112">
        <v>82910</v>
      </c>
      <c r="J97" s="53">
        <v>111</v>
      </c>
      <c r="K97" s="47">
        <v>210</v>
      </c>
      <c r="L97" s="53" t="s">
        <v>52</v>
      </c>
      <c r="M97" s="80">
        <f>M98+M99</f>
        <v>100930</v>
      </c>
      <c r="N97" s="80">
        <f>N98+N99</f>
        <v>100930</v>
      </c>
      <c r="O97" s="80">
        <f>O98+O99</f>
        <v>100930</v>
      </c>
      <c r="P97" s="80">
        <f>P98+P99</f>
        <v>100940</v>
      </c>
      <c r="Q97" s="75">
        <f t="shared" si="1"/>
        <v>403730</v>
      </c>
    </row>
    <row r="98" spans="2:17" ht="15.75">
      <c r="B98" s="48" t="s">
        <v>37</v>
      </c>
      <c r="C98" s="113" t="s">
        <v>35</v>
      </c>
      <c r="D98" s="114"/>
      <c r="E98" s="114"/>
      <c r="F98" s="114"/>
      <c r="G98" s="114"/>
      <c r="H98" s="114"/>
      <c r="I98" s="115"/>
      <c r="J98" s="81"/>
      <c r="K98" s="47">
        <v>211</v>
      </c>
      <c r="L98" s="53" t="s">
        <v>102</v>
      </c>
      <c r="M98" s="83">
        <v>77520</v>
      </c>
      <c r="N98" s="83">
        <v>77520</v>
      </c>
      <c r="O98" s="83">
        <v>77520</v>
      </c>
      <c r="P98" s="83">
        <v>77530</v>
      </c>
      <c r="Q98" s="75">
        <f t="shared" si="1"/>
        <v>310090</v>
      </c>
    </row>
    <row r="99" spans="2:17" ht="15.75">
      <c r="B99" s="48"/>
      <c r="C99" s="113" t="s">
        <v>36</v>
      </c>
      <c r="D99" s="114"/>
      <c r="E99" s="114"/>
      <c r="F99" s="114"/>
      <c r="G99" s="114"/>
      <c r="H99" s="114"/>
      <c r="I99" s="115"/>
      <c r="J99" s="81"/>
      <c r="K99" s="47">
        <v>213</v>
      </c>
      <c r="L99" s="53" t="s">
        <v>103</v>
      </c>
      <c r="M99" s="83">
        <v>23410</v>
      </c>
      <c r="N99" s="83">
        <v>23410</v>
      </c>
      <c r="O99" s="83">
        <v>23410</v>
      </c>
      <c r="P99" s="83">
        <f>23420-10</f>
        <v>23410</v>
      </c>
      <c r="Q99" s="75">
        <f t="shared" si="1"/>
        <v>93640</v>
      </c>
    </row>
    <row r="100" spans="2:17" ht="15.75">
      <c r="B100" s="55"/>
      <c r="C100" s="56"/>
      <c r="D100" s="56"/>
      <c r="E100" s="56"/>
      <c r="F100" s="56"/>
      <c r="G100" s="56"/>
      <c r="H100" s="56"/>
      <c r="I100" s="56"/>
      <c r="J100" s="57"/>
      <c r="K100" s="57"/>
      <c r="L100" s="57"/>
      <c r="M100" s="57"/>
      <c r="N100" s="57"/>
      <c r="O100" s="57"/>
      <c r="P100" s="57"/>
      <c r="Q100" s="54"/>
    </row>
    <row r="101" spans="2:17" ht="15.75">
      <c r="B101" s="55"/>
      <c r="C101" s="56"/>
      <c r="D101" s="56"/>
      <c r="E101" s="56"/>
      <c r="F101" s="56"/>
      <c r="G101" s="56"/>
      <c r="H101" s="56"/>
      <c r="I101" s="56"/>
      <c r="J101" s="57"/>
      <c r="K101" s="57"/>
      <c r="L101" s="57"/>
      <c r="M101" s="57"/>
      <c r="N101" s="57"/>
      <c r="O101" s="57"/>
      <c r="P101" s="57"/>
      <c r="Q101" s="54"/>
    </row>
    <row r="102" spans="2:17" ht="15.75">
      <c r="B102" s="55" t="s">
        <v>95</v>
      </c>
      <c r="C102" s="125" t="s">
        <v>41</v>
      </c>
      <c r="D102" s="125"/>
      <c r="E102" s="124" t="s">
        <v>111</v>
      </c>
      <c r="F102" s="124"/>
      <c r="G102" s="124"/>
      <c r="H102" s="124"/>
      <c r="I102" s="56"/>
      <c r="J102" s="57"/>
      <c r="K102" s="57"/>
      <c r="L102" s="57"/>
      <c r="M102" s="117" t="s">
        <v>42</v>
      </c>
      <c r="N102" s="117"/>
      <c r="O102" s="57" t="s">
        <v>43</v>
      </c>
      <c r="P102" s="116" t="s">
        <v>44</v>
      </c>
      <c r="Q102" s="117"/>
    </row>
    <row r="103" spans="2:17" ht="15.75">
      <c r="B103" s="55"/>
      <c r="C103" s="118" t="s">
        <v>3</v>
      </c>
      <c r="D103" s="118"/>
      <c r="E103" s="119" t="s">
        <v>4</v>
      </c>
      <c r="F103" s="119"/>
      <c r="G103" s="119"/>
      <c r="H103" s="119"/>
      <c r="I103" s="119"/>
      <c r="J103" s="57"/>
      <c r="K103" s="57"/>
      <c r="L103" s="57"/>
      <c r="M103" s="57"/>
      <c r="N103" s="57"/>
      <c r="O103" s="58" t="s">
        <v>3</v>
      </c>
      <c r="P103" s="120" t="s">
        <v>4</v>
      </c>
      <c r="Q103" s="120"/>
    </row>
  </sheetData>
  <sheetProtection/>
  <mergeCells count="68">
    <mergeCell ref="C42:I42"/>
    <mergeCell ref="B22:B23"/>
    <mergeCell ref="E22:J22"/>
    <mergeCell ref="G23:I23"/>
    <mergeCell ref="N5:O5"/>
    <mergeCell ref="J6:M6"/>
    <mergeCell ref="N6:O6"/>
    <mergeCell ref="B14:Q14"/>
    <mergeCell ref="B16:E16"/>
    <mergeCell ref="C27:I27"/>
    <mergeCell ref="F19:Q19"/>
    <mergeCell ref="F16:P16"/>
    <mergeCell ref="F17:O17"/>
    <mergeCell ref="F20:I20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40:I40"/>
    <mergeCell ref="C41:I41"/>
    <mergeCell ref="C39:I39"/>
    <mergeCell ref="C43:I43"/>
    <mergeCell ref="C45:I45"/>
    <mergeCell ref="C46:I46"/>
    <mergeCell ref="C47:I47"/>
    <mergeCell ref="C48:I48"/>
    <mergeCell ref="C50:I50"/>
    <mergeCell ref="C60:I60"/>
    <mergeCell ref="C61:I61"/>
    <mergeCell ref="C62:I62"/>
    <mergeCell ref="C63:I63"/>
    <mergeCell ref="C77:I77"/>
    <mergeCell ref="C64:I64"/>
    <mergeCell ref="C66:I66"/>
    <mergeCell ref="C72:I72"/>
    <mergeCell ref="C76:I76"/>
    <mergeCell ref="C70:I70"/>
    <mergeCell ref="C75:I75"/>
    <mergeCell ref="M102:N102"/>
    <mergeCell ref="C102:D102"/>
    <mergeCell ref="C96:I96"/>
    <mergeCell ref="C95:I95"/>
    <mergeCell ref="C89:I89"/>
    <mergeCell ref="C103:D103"/>
    <mergeCell ref="E103:I103"/>
    <mergeCell ref="P103:Q103"/>
    <mergeCell ref="C93:I93"/>
    <mergeCell ref="C94:I94"/>
    <mergeCell ref="E102:H102"/>
    <mergeCell ref="C98:I98"/>
    <mergeCell ref="C99:I99"/>
    <mergeCell ref="C68:I68"/>
    <mergeCell ref="C52:I52"/>
    <mergeCell ref="C54:I54"/>
    <mergeCell ref="P102:Q102"/>
    <mergeCell ref="C83:I83"/>
    <mergeCell ref="C85:I85"/>
    <mergeCell ref="C91:I91"/>
    <mergeCell ref="C80:I80"/>
    <mergeCell ref="C81:I81"/>
    <mergeCell ref="C88:I88"/>
  </mergeCells>
  <printOptions/>
  <pageMargins left="0.5905511811023623" right="0.1968503937007874" top="1.1811023622047245" bottom="0.3937007874015748" header="0.1968503937007874" footer="0.1968503937007874"/>
  <pageSetup fitToHeight="0" horizontalDpi="600" verticalDpi="600" orientation="landscape" paperSize="9" scale="70" r:id="rId1"/>
  <headerFooter alignWithMargins="0">
    <oddHeader>&amp;C&amp;P</oddHeader>
  </headerFooter>
  <rowBreaks count="1" manualBreakCount="1">
    <brk id="7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2017-01-04T09:48:19Z</cp:lastPrinted>
  <dcterms:created xsi:type="dcterms:W3CDTF">2014-10-14T05:28:11Z</dcterms:created>
  <dcterms:modified xsi:type="dcterms:W3CDTF">2017-01-12T07:16:27Z</dcterms:modified>
  <cp:category/>
  <cp:version/>
  <cp:contentType/>
  <cp:contentStatus/>
</cp:coreProperties>
</file>